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3"/>
  </bookViews>
  <sheets>
    <sheet name="income statements" sheetId="1" r:id="rId1"/>
    <sheet name="Balance Sheet" sheetId="2" r:id="rId2"/>
    <sheet name="equity" sheetId="3" r:id="rId3"/>
    <sheet name="cashflow" sheetId="4" r:id="rId4"/>
  </sheets>
  <definedNames>
    <definedName name="BS">#REF!</definedName>
    <definedName name="PL11">#REF!</definedName>
    <definedName name="_xlnm.Print_Area" localSheetId="2">'equity'!$A:$H</definedName>
    <definedName name="_xlnm.Print_Titles" localSheetId="1">'Balance Sheet'!$1:$10</definedName>
    <definedName name="_xlnm.Print_Titles" localSheetId="3">'cashflow'!$1:$12</definedName>
    <definedName name="_xlnm.Print_Titles" localSheetId="0">'income statements'!$1:$14</definedName>
  </definedNames>
  <calcPr fullCalcOnLoad="1"/>
</workbook>
</file>

<file path=xl/sharedStrings.xml><?xml version="1.0" encoding="utf-8"?>
<sst xmlns="http://schemas.openxmlformats.org/spreadsheetml/2006/main" count="194" uniqueCount="159">
  <si>
    <t>CURRENT</t>
  </si>
  <si>
    <t>QUARTER</t>
  </si>
  <si>
    <t>RM'000</t>
  </si>
  <si>
    <t>Property, plant and equipment</t>
  </si>
  <si>
    <t>Hotel properties and exhibition centre</t>
  </si>
  <si>
    <t>Investment properties</t>
  </si>
  <si>
    <t>Real property assets</t>
  </si>
  <si>
    <t>Investment in associated companies</t>
  </si>
  <si>
    <t>Other investments</t>
  </si>
  <si>
    <t>Long term receivable</t>
  </si>
  <si>
    <t>Deferred tax assets</t>
  </si>
  <si>
    <t>Goodwill on consolidation</t>
  </si>
  <si>
    <t>Current assets</t>
  </si>
  <si>
    <t xml:space="preserve">     Inventories</t>
  </si>
  <si>
    <t xml:space="preserve">     Construction work in progress</t>
  </si>
  <si>
    <t xml:space="preserve">     Trade and other receivables</t>
  </si>
  <si>
    <t xml:space="preserve">     Bank balances held in trust</t>
  </si>
  <si>
    <t>Current liabilities</t>
  </si>
  <si>
    <t xml:space="preserve">     Trade and other payables</t>
  </si>
  <si>
    <t xml:space="preserve">     Short term borrowings</t>
  </si>
  <si>
    <t xml:space="preserve">     Provision for taxation</t>
  </si>
  <si>
    <t>Net current liabilities</t>
  </si>
  <si>
    <t>Finance By:</t>
  </si>
  <si>
    <t>Share capital</t>
  </si>
  <si>
    <t>Reserves</t>
  </si>
  <si>
    <t>Shareholders’ equity</t>
  </si>
  <si>
    <t>Minority interests</t>
  </si>
  <si>
    <t>Long term borrowings</t>
  </si>
  <si>
    <t>Other long term liabilities</t>
  </si>
  <si>
    <t>Deferred taxation</t>
  </si>
  <si>
    <t xml:space="preserve">Net tangible assets per share (RM) </t>
  </si>
  <si>
    <t>COUNTRY HEIGHTS HOLDINGS BERHAD (119416-K)</t>
  </si>
  <si>
    <t>CUMULATIVE QUARTER</t>
  </si>
  <si>
    <t xml:space="preserve"> PRECEDING YEAR </t>
  </si>
  <si>
    <t>YEAR</t>
  </si>
  <si>
    <t xml:space="preserve"> CORRESPONDING  </t>
  </si>
  <si>
    <t xml:space="preserve"> QUARTER </t>
  </si>
  <si>
    <t>TO DATE</t>
  </si>
  <si>
    <t>PERIOD</t>
  </si>
  <si>
    <t>(a)</t>
  </si>
  <si>
    <t>Revenue</t>
  </si>
  <si>
    <t>(b)</t>
  </si>
  <si>
    <t>Cost of sales</t>
  </si>
  <si>
    <t>(c)</t>
  </si>
  <si>
    <t>Gross profit</t>
  </si>
  <si>
    <t>(d)</t>
  </si>
  <si>
    <t xml:space="preserve">Other operating income </t>
  </si>
  <si>
    <t>(e)</t>
  </si>
  <si>
    <t>Selling &amp; distribution expenses</t>
  </si>
  <si>
    <t>(f)</t>
  </si>
  <si>
    <t>Administrative expenses</t>
  </si>
  <si>
    <t>(g)</t>
  </si>
  <si>
    <t>Staff cost</t>
  </si>
  <si>
    <t>(h)</t>
  </si>
  <si>
    <t>Depreciation</t>
  </si>
  <si>
    <t>(i)</t>
  </si>
  <si>
    <t>Other operating expenses</t>
  </si>
  <si>
    <t>(j)</t>
  </si>
  <si>
    <t>Profit from operations</t>
  </si>
  <si>
    <t>(k)</t>
  </si>
  <si>
    <t>Finance costs</t>
  </si>
  <si>
    <t>(l)</t>
  </si>
  <si>
    <t>(m)</t>
  </si>
  <si>
    <t>Share of results of associated companies</t>
  </si>
  <si>
    <t>(n)</t>
  </si>
  <si>
    <t>Profit/ (loss) before taxation</t>
  </si>
  <si>
    <t>(o)</t>
  </si>
  <si>
    <t>Taxation</t>
  </si>
  <si>
    <t>(p)</t>
  </si>
  <si>
    <t>Profit/(loss) after taxation</t>
  </si>
  <si>
    <t>(q)</t>
  </si>
  <si>
    <t>Minority interest</t>
  </si>
  <si>
    <t>(r)</t>
  </si>
  <si>
    <t>Net profit/(loss) for the period</t>
  </si>
  <si>
    <t>Basic profit/(loss) per ordinary share (sen)</t>
  </si>
  <si>
    <t>NA</t>
  </si>
  <si>
    <t>RM’000</t>
  </si>
  <si>
    <t>Profit/ (loss) before taxation and minority interest</t>
  </si>
  <si>
    <t>Adjustments for:</t>
  </si>
  <si>
    <t>- Non cash items</t>
  </si>
  <si>
    <t>- Non operating items (which are investing/ financing)</t>
  </si>
  <si>
    <t>Operating profit before changes in working capital</t>
  </si>
  <si>
    <t>- Net change in current assets</t>
  </si>
  <si>
    <t>- Net change in current liabilities</t>
  </si>
  <si>
    <t>- Deferred income</t>
  </si>
  <si>
    <t>- Interest paid</t>
  </si>
  <si>
    <t>- Tax paid</t>
  </si>
  <si>
    <t>- Increase in balances held in trust, sinking fund, HDA a/c</t>
  </si>
  <si>
    <t>- Other investments</t>
  </si>
  <si>
    <t>- Borrowings</t>
  </si>
  <si>
    <t>Net cash (used in)/ generated from financing activities</t>
  </si>
  <si>
    <t>Exchange reserve fluctuation</t>
  </si>
  <si>
    <t>Net (decrease)/ increase in cash and cash equivalents</t>
  </si>
  <si>
    <t>CASH AND CASH EQUIVALENTS BROUGHT FORWARD</t>
  </si>
  <si>
    <t>CASH AND CASH EQUIVALENTS CARRIED FORWARD</t>
  </si>
  <si>
    <t>Cash and cash equivalents consist of:</t>
  </si>
  <si>
    <t>Bank overdrafts</t>
  </si>
  <si>
    <t>Share</t>
  </si>
  <si>
    <t>Distributable</t>
  </si>
  <si>
    <t>capital</t>
  </si>
  <si>
    <t>reserve</t>
  </si>
  <si>
    <t>Ordinary</t>
  </si>
  <si>
    <t>Accumulated</t>
  </si>
  <si>
    <t>Reserve on</t>
  </si>
  <si>
    <t>Revaluation</t>
  </si>
  <si>
    <t>Exchange</t>
  </si>
  <si>
    <t>shares</t>
  </si>
  <si>
    <t>premium</t>
  </si>
  <si>
    <t>consolidation</t>
  </si>
  <si>
    <t>Total</t>
  </si>
  <si>
    <t>RM‘000</t>
  </si>
  <si>
    <t>At 1 January 2003</t>
  </si>
  <si>
    <t>Net profit for the year</t>
  </si>
  <si>
    <t>Revaluation / impairment</t>
  </si>
  <si>
    <t>Translation gain</t>
  </si>
  <si>
    <t>-</t>
  </si>
  <si>
    <t>As at 31 December 2003</t>
  </si>
  <si>
    <t>INDIVIDUAL QUARTER</t>
  </si>
  <si>
    <t xml:space="preserve"> Non-distributable reserves</t>
  </si>
  <si>
    <t>Less :</t>
  </si>
  <si>
    <t>Deposits pledged and placed pursuant to Housing</t>
  </si>
  <si>
    <t>Deposit pledge and sinking fund account</t>
  </si>
  <si>
    <t>Development Account</t>
  </si>
  <si>
    <t xml:space="preserve"> for the year ended 31 December 2003)</t>
  </si>
  <si>
    <t>ended</t>
  </si>
  <si>
    <t xml:space="preserve"> ended</t>
  </si>
  <si>
    <t>Cash flows from operating activities</t>
  </si>
  <si>
    <t>Cash flows from investing activities</t>
  </si>
  <si>
    <t>Cash flows from financing activities</t>
  </si>
  <si>
    <t>for the year ended 31 December 2003</t>
  </si>
  <si>
    <t>(The Consolidated Balance Sheet should be read in conjunction with the Audited Financial Statements</t>
  </si>
  <si>
    <t xml:space="preserve">(The Consolidated Cash Flow Statement should be read in conjunction with the Audited Financial Statements </t>
  </si>
  <si>
    <t xml:space="preserve">for the year ended 31 December 2003) </t>
  </si>
  <si>
    <t>(The figures have not been audited)</t>
  </si>
  <si>
    <t xml:space="preserve">(The Consolidated Statement of Changes in Equity should be read in conjunction with the Audited Financial </t>
  </si>
  <si>
    <t xml:space="preserve"> Statements for the year ended 31 December 2003)</t>
  </si>
  <si>
    <t>Translation gain/ (loss)</t>
  </si>
  <si>
    <t xml:space="preserve">The Consolidated Income Statement should be read in conjunction with the Audited Financial Statements </t>
  </si>
  <si>
    <t>(Audited)</t>
  </si>
  <si>
    <t>(Unaudited)</t>
  </si>
  <si>
    <t>profit/(loss)</t>
  </si>
  <si>
    <t>Cash from operations</t>
  </si>
  <si>
    <t>Diluted earnings per ordinary share (sen)</t>
  </si>
  <si>
    <t>Net cash flows from/ (used in) operating activities</t>
  </si>
  <si>
    <t>Net cash used in investing activities</t>
  </si>
  <si>
    <t>Interim financial statements for the quarter ended 31 December 2004</t>
  </si>
  <si>
    <t>CONDENSED CONSOLIDATED BALANCE SHEET AS AT 31 DECEMBER 2004</t>
  </si>
  <si>
    <t>CONDENSED CONSOLIDATED CASH FLOW STATEMENT FOR THE PERIOD ENDED 31 DECEMBER 2004</t>
  </si>
  <si>
    <t>12 months</t>
  </si>
  <si>
    <t>CONDENSED CONSOLIDATED STATEMENT OF CHANGES IN EQUITY FOR THE PERIOD ENDED 31 DECEMBER 2004</t>
  </si>
  <si>
    <t>As at 31 December 2004</t>
  </si>
  <si>
    <t>Exceptional gains/ (losses)</t>
  </si>
  <si>
    <t>CONDENSED CONSOLIDATED INCOME STATEMENTS FOR THE PERIOD ENDED 31 DECEMBER 2004</t>
  </si>
  <si>
    <t>Net changes in revaluation of assets</t>
  </si>
  <si>
    <t xml:space="preserve">Land held for property development </t>
  </si>
  <si>
    <t>(restated)</t>
  </si>
  <si>
    <t xml:space="preserve">     Property development costs</t>
  </si>
  <si>
    <t xml:space="preserve">     Deposits, cash and bank balances</t>
  </si>
  <si>
    <t>Deposits, cash and bank balances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</si>
</sst>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General_)"/>
    <numFmt numFmtId="173" formatCode="0_)"/>
    <numFmt numFmtId="174" formatCode="#,##0_);[Red]\(#,##0\);\ \ \-\ \ \ \ \ "/>
    <numFmt numFmtId="175" formatCode="0.00_)"/>
    <numFmt numFmtId="176" formatCode="_(* #,##0.0_);_(* \(#,##0.0\);_(* &quot;-&quot;?_);_(@_)"/>
    <numFmt numFmtId="177" formatCode="_(* #,##0_);_(* \(#,##0\);_(* &quot;-&quot;??_);_(@_)"/>
    <numFmt numFmtId="178" formatCode="_(* #,##0.0_);_(* \(#,##0.0\);_(* &quot;-&quot;??_);_(@_)"/>
    <numFmt numFmtId="179" formatCode="#,##0;[Red]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_(* #,##0.000_);_(* \(#,##0.000\);_(* &quot;-&quot;???_);_(@_)"/>
    <numFmt numFmtId="184" formatCode="_-* #,##0.00\ &quot;kr&quot;_-;\-* #,##0.00\ &quot;kr&quot;_-;_-* &quot;-&quot;??\ &quot;kr&quot;_-;_-@_-"/>
    <numFmt numFmtId="185" formatCode="#,##0;[Red]\(#,##0\);&quot;  -     &quot;"/>
    <numFmt numFmtId="186" formatCode="#,##0_);[Red]\(#,##0\);&quot;  -     &quot;"/>
    <numFmt numFmtId="187" formatCode="0.0"/>
    <numFmt numFmtId="188" formatCode="mmm\-yyyy"/>
    <numFmt numFmtId="189" formatCode="_(* #,##0.0_);_(* \(#,##0.0\);_(* &quot;-&quot;_);_(@_)"/>
    <numFmt numFmtId="190" formatCode="_(* #,##0.000_);_(* \(#,##0.000\);_(* &quot;-&quot;??_);_(@_)"/>
    <numFmt numFmtId="191" formatCode="d\-mmm\-yyyy"/>
    <numFmt numFmtId="192" formatCode="0.0\ ;\ \(0.0\)"/>
    <numFmt numFmtId="193" formatCode="0.0\ "/>
    <numFmt numFmtId="194" formatCode="dd\-mmm\-yyyy"/>
    <numFmt numFmtId="195" formatCode="#,##0_);[Red]\(#,##0\);&quot;-&quot;"/>
    <numFmt numFmtId="196" formatCode="#,##0_);[Red]\(#,##0\);&quot;      -&quot;"/>
    <numFmt numFmtId="197" formatCode="#,##0_);[Red]\(#,##0\);&quot;-     &quot;"/>
    <numFmt numFmtId="198" formatCode="#,##0.0_);[Red]\(#,##0.0\)"/>
    <numFmt numFmtId="199" formatCode="0.0%"/>
    <numFmt numFmtId="200" formatCode="_(* #,##0.0000_);_(* \(#,##0.0000\);_(* &quot;-&quot;??_);_(@_)"/>
    <numFmt numFmtId="201" formatCode="#,##0_);[Red]\(#,##0\);\-"/>
    <numFmt numFmtId="202" formatCode="_(* #,##0.00_);_(* \(#,##0.00\);_(* &quot;-&quot;_);_(@_)"/>
    <numFmt numFmtId="203" formatCode="0.000%"/>
    <numFmt numFmtId="204" formatCode="dd/mmm/yyyy"/>
    <numFmt numFmtId="205" formatCode="mmm/yyyy"/>
    <numFmt numFmtId="206" formatCode="#,##0.0_);\(#,##0.0\)"/>
    <numFmt numFmtId="207" formatCode="#,##0.000_);\(#,##0.000\)"/>
    <numFmt numFmtId="208" formatCode="#,##0.0000_);\(#,##0.0000\)"/>
    <numFmt numFmtId="209" formatCode="_ * #,##0.00_ ;_ * \-#,##0.00_ ;_ * &quot;-&quot;??_ ;_ @_ "/>
    <numFmt numFmtId="210" formatCode="0.000"/>
    <numFmt numFmtId="211" formatCode="#,##0.00_);\(#,##0.00\);\-\ \ \ \ \ \ \ \ "/>
    <numFmt numFmtId="212" formatCode="0.000000000"/>
    <numFmt numFmtId="213" formatCode="&quot;RM&quot;#,##0;[Red]&quot;RM&quot;\-#,##0"/>
    <numFmt numFmtId="214" formatCode="#,##0_);[Red]\(#,##0\);&quot;     -     &quot;"/>
    <numFmt numFmtId="215" formatCode="#,##0_);[Red]\(#,##0\);&quot;   -   &quot;"/>
    <numFmt numFmtId="216" formatCode="_-* #,##0_-;\-* #,##0_-;_-* &quot;-&quot;??_-;_-@_-"/>
    <numFmt numFmtId="217" formatCode="0_);\(0\)"/>
    <numFmt numFmtId="218" formatCode="0;[Red]0"/>
    <numFmt numFmtId="219" formatCode="0.00_);[Red]\(0.00\)"/>
    <numFmt numFmtId="220" formatCode="0_);[Red]\(0\)"/>
    <numFmt numFmtId="221" formatCode="#,##0.0;[Red]\(#,##0.0\)"/>
    <numFmt numFmtId="222" formatCode="_(* #,##0_);_(* \(#,##0\);_(* &quot;-&quot;?_);_(@_)"/>
    <numFmt numFmtId="223" formatCode="mmmm\ d\,\ yyyy"/>
  </numFmts>
  <fonts count="1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.2"/>
      <color indexed="36"/>
      <name val="Helv"/>
      <family val="0"/>
    </font>
    <font>
      <sz val="8"/>
      <name val="Arial"/>
      <family val="2"/>
    </font>
    <font>
      <u val="single"/>
      <sz val="10.2"/>
      <color indexed="12"/>
      <name val="Helv"/>
      <family val="0"/>
    </font>
    <font>
      <b/>
      <i/>
      <sz val="16"/>
      <name val="Helv"/>
      <family val="0"/>
    </font>
    <font>
      <sz val="10"/>
      <name val="Arial MT"/>
      <family val="0"/>
    </font>
    <font>
      <sz val="11"/>
      <name val="Tms Rmn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6" fillId="2" borderId="0" applyNumberFormat="0" applyBorder="0" applyAlignment="0" applyProtection="0"/>
    <xf numFmtId="0" fontId="7" fillId="0" borderId="0" applyNumberFormat="0" applyFill="0" applyBorder="0" applyAlignment="0" applyProtection="0"/>
    <xf numFmtId="10" fontId="6" fillId="3" borderId="1" applyNumberFormat="0" applyBorder="0" applyAlignment="0" applyProtection="0"/>
    <xf numFmtId="175" fontId="8" fillId="0" borderId="0">
      <alignment/>
      <protection/>
    </xf>
    <xf numFmtId="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9" fillId="4" borderId="0">
      <alignment/>
      <protection/>
    </xf>
    <xf numFmtId="174" fontId="10" fillId="0" borderId="0">
      <alignment/>
      <protection/>
    </xf>
    <xf numFmtId="164" fontId="11" fillId="0" borderId="0" applyBorder="0" applyAlignment="0">
      <protection/>
    </xf>
    <xf numFmtId="0" fontId="12" fillId="0" borderId="0" applyNumberFormat="0" applyBorder="0" applyAlignment="0">
      <protection/>
    </xf>
  </cellStyleXfs>
  <cellXfs count="102">
    <xf numFmtId="37" fontId="0" fillId="0" borderId="0" xfId="0" applyAlignment="1">
      <alignment/>
    </xf>
    <xf numFmtId="37" fontId="1" fillId="0" borderId="0" xfId="0" applyFont="1" applyAlignment="1">
      <alignment/>
    </xf>
    <xf numFmtId="41" fontId="11" fillId="0" borderId="0" xfId="0" applyNumberFormat="1" applyFont="1" applyAlignment="1">
      <alignment/>
    </xf>
    <xf numFmtId="37" fontId="11" fillId="0" borderId="0" xfId="0" applyFont="1" applyAlignment="1">
      <alignment/>
    </xf>
    <xf numFmtId="37" fontId="11" fillId="0" borderId="0" xfId="0" applyFont="1" applyAlignment="1">
      <alignment horizontal="right"/>
    </xf>
    <xf numFmtId="15" fontId="1" fillId="0" borderId="0" xfId="0" applyNumberFormat="1" applyFont="1" applyAlignment="1">
      <alignment horizontal="center"/>
    </xf>
    <xf numFmtId="37" fontId="11" fillId="0" borderId="0" xfId="0" applyFont="1" applyAlignment="1">
      <alignment horizontal="center"/>
    </xf>
    <xf numFmtId="37" fontId="4" fillId="0" borderId="0" xfId="0" applyFont="1" applyAlignment="1">
      <alignment/>
    </xf>
    <xf numFmtId="37" fontId="4" fillId="0" borderId="0" xfId="0" applyFont="1" applyAlignment="1">
      <alignment horizontal="right"/>
    </xf>
    <xf numFmtId="37" fontId="4" fillId="0" borderId="2" xfId="0" applyFont="1" applyBorder="1" applyAlignment="1">
      <alignment/>
    </xf>
    <xf numFmtId="37" fontId="11" fillId="0" borderId="0" xfId="0" applyFont="1" applyBorder="1" applyAlignment="1">
      <alignment horizontal="right"/>
    </xf>
    <xf numFmtId="37" fontId="11" fillId="0" borderId="0" xfId="0" applyFont="1" applyBorder="1" applyAlignment="1">
      <alignment/>
    </xf>
    <xf numFmtId="37" fontId="4" fillId="0" borderId="3" xfId="0" applyFont="1" applyBorder="1" applyAlignment="1">
      <alignment horizontal="right"/>
    </xf>
    <xf numFmtId="37" fontId="1" fillId="0" borderId="0" xfId="0" applyFont="1" applyAlignment="1">
      <alignment horizontal="center"/>
    </xf>
    <xf numFmtId="37" fontId="4" fillId="0" borderId="0" xfId="0" applyFont="1" applyAlignment="1">
      <alignment/>
    </xf>
    <xf numFmtId="37" fontId="1" fillId="0" borderId="0" xfId="0" applyFont="1" applyBorder="1" applyAlignment="1">
      <alignment horizontal="center"/>
    </xf>
    <xf numFmtId="41" fontId="4" fillId="0" borderId="0" xfId="0" applyNumberFormat="1" applyFont="1" applyAlignment="1">
      <alignment horizontal="right"/>
    </xf>
    <xf numFmtId="41" fontId="4" fillId="0" borderId="0" xfId="0" applyNumberFormat="1" applyFont="1" applyAlignment="1">
      <alignment/>
    </xf>
    <xf numFmtId="41" fontId="11" fillId="0" borderId="0" xfId="0" applyNumberFormat="1" applyFont="1" applyAlignment="1">
      <alignment horizontal="right"/>
    </xf>
    <xf numFmtId="41" fontId="11" fillId="0" borderId="0" xfId="0" applyNumberFormat="1" applyFont="1" applyAlignment="1">
      <alignment horizontal="center"/>
    </xf>
    <xf numFmtId="41" fontId="11" fillId="0" borderId="0" xfId="0" applyNumberFormat="1" applyFont="1" applyBorder="1" applyAlignment="1">
      <alignment horizontal="center"/>
    </xf>
    <xf numFmtId="37" fontId="0" fillId="0" borderId="0" xfId="0" applyAlignment="1">
      <alignment vertical="top" wrapText="1"/>
    </xf>
    <xf numFmtId="41" fontId="0" fillId="0" borderId="0" xfId="0" applyNumberFormat="1" applyBorder="1" applyAlignment="1">
      <alignment/>
    </xf>
    <xf numFmtId="39" fontId="4" fillId="0" borderId="0" xfId="0" applyNumberFormat="1" applyFont="1" applyAlignment="1">
      <alignment horizontal="right"/>
    </xf>
    <xf numFmtId="37" fontId="0" fillId="0" borderId="0" xfId="0" applyBorder="1" applyAlignment="1">
      <alignment/>
    </xf>
    <xf numFmtId="37" fontId="4" fillId="0" borderId="0" xfId="0" applyFont="1" applyAlignment="1">
      <alignment horizontal="center"/>
    </xf>
    <xf numFmtId="37" fontId="4" fillId="0" borderId="0" xfId="0" applyFont="1" applyBorder="1" applyAlignment="1">
      <alignment horizontal="center"/>
    </xf>
    <xf numFmtId="37" fontId="4" fillId="0" borderId="0" xfId="0" applyFont="1" applyAlignment="1">
      <alignment vertical="top" wrapText="1"/>
    </xf>
    <xf numFmtId="37" fontId="1" fillId="0" borderId="0" xfId="0" applyFont="1" applyAlignment="1">
      <alignment horizontal="center" wrapText="1"/>
    </xf>
    <xf numFmtId="37" fontId="4" fillId="0" borderId="0" xfId="0" applyFont="1" applyBorder="1" applyAlignment="1">
      <alignment/>
    </xf>
    <xf numFmtId="37" fontId="4" fillId="0" borderId="0" xfId="0" applyFont="1" applyBorder="1" applyAlignment="1">
      <alignment horizontal="right"/>
    </xf>
    <xf numFmtId="37" fontId="4" fillId="0" borderId="0" xfId="0" applyFont="1" applyAlignment="1">
      <alignment horizontal="right" vertical="top" wrapText="1"/>
    </xf>
    <xf numFmtId="37" fontId="4" fillId="0" borderId="3" xfId="0" applyFont="1" applyBorder="1" applyAlignment="1">
      <alignment horizontal="center" vertical="top" wrapText="1"/>
    </xf>
    <xf numFmtId="37" fontId="4" fillId="0" borderId="3" xfId="0" applyFont="1" applyBorder="1" applyAlignment="1">
      <alignment horizontal="right" vertical="top" wrapText="1"/>
    </xf>
    <xf numFmtId="37" fontId="4" fillId="0" borderId="4" xfId="0" applyFont="1" applyBorder="1" applyAlignment="1">
      <alignment horizontal="right"/>
    </xf>
    <xf numFmtId="37" fontId="4" fillId="0" borderId="0" xfId="0" applyFont="1" applyAlignment="1">
      <alignment wrapText="1"/>
    </xf>
    <xf numFmtId="37" fontId="4" fillId="0" borderId="0" xfId="0" applyFont="1" applyBorder="1" applyAlignment="1">
      <alignment wrapText="1"/>
    </xf>
    <xf numFmtId="37" fontId="4" fillId="0" borderId="0" xfId="0" applyFont="1" applyAlignment="1">
      <alignment horizontal="left" indent="1"/>
    </xf>
    <xf numFmtId="41" fontId="4" fillId="0" borderId="3" xfId="0" applyNumberFormat="1" applyFont="1" applyBorder="1" applyAlignment="1">
      <alignment horizontal="right"/>
    </xf>
    <xf numFmtId="41" fontId="11" fillId="0" borderId="3" xfId="0" applyNumberFormat="1" applyFont="1" applyBorder="1" applyAlignment="1">
      <alignment horizontal="right"/>
    </xf>
    <xf numFmtId="41" fontId="4" fillId="0" borderId="5" xfId="0" applyNumberFormat="1" applyFont="1" applyBorder="1" applyAlignment="1">
      <alignment horizontal="right"/>
    </xf>
    <xf numFmtId="41" fontId="4" fillId="0" borderId="6" xfId="0" applyNumberFormat="1" applyFont="1" applyBorder="1" applyAlignment="1">
      <alignment horizontal="right"/>
    </xf>
    <xf numFmtId="41" fontId="4" fillId="0" borderId="7" xfId="0" applyNumberFormat="1" applyFont="1" applyBorder="1" applyAlignment="1">
      <alignment horizontal="right"/>
    </xf>
    <xf numFmtId="41" fontId="4" fillId="0" borderId="1" xfId="0" applyNumberFormat="1" applyFont="1" applyBorder="1" applyAlignment="1">
      <alignment horizontal="right"/>
    </xf>
    <xf numFmtId="41" fontId="11" fillId="0" borderId="4" xfId="0" applyNumberFormat="1" applyFont="1" applyBorder="1" applyAlignment="1">
      <alignment horizontal="right"/>
    </xf>
    <xf numFmtId="41" fontId="11" fillId="0" borderId="8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39" fontId="11" fillId="0" borderId="0" xfId="0" applyNumberFormat="1" applyFont="1" applyAlignment="1">
      <alignment horizontal="right"/>
    </xf>
    <xf numFmtId="37" fontId="4" fillId="0" borderId="3" xfId="0" applyFont="1" applyBorder="1" applyAlignment="1">
      <alignment horizontal="center"/>
    </xf>
    <xf numFmtId="37" fontId="4" fillId="0" borderId="0" xfId="0" applyFont="1" applyAlignment="1">
      <alignment horizontal="left" indent="2"/>
    </xf>
    <xf numFmtId="37" fontId="1" fillId="0" borderId="0" xfId="0" applyFont="1" applyAlignment="1">
      <alignment horizontal="center" vertical="top" wrapText="1"/>
    </xf>
    <xf numFmtId="37" fontId="11" fillId="0" borderId="0" xfId="0" applyFont="1" applyAlignment="1">
      <alignment vertical="top" wrapText="1"/>
    </xf>
    <xf numFmtId="37" fontId="0" fillId="0" borderId="0" xfId="0" applyAlignment="1">
      <alignment vertical="top"/>
    </xf>
    <xf numFmtId="37" fontId="13" fillId="0" borderId="0" xfId="0" applyFont="1" applyAlignment="1">
      <alignment/>
    </xf>
    <xf numFmtId="37" fontId="6" fillId="0" borderId="0" xfId="0" applyFont="1" applyAlignment="1">
      <alignment/>
    </xf>
    <xf numFmtId="37" fontId="14" fillId="0" borderId="0" xfId="0" applyFont="1" applyAlignment="1">
      <alignment/>
    </xf>
    <xf numFmtId="37" fontId="0" fillId="0" borderId="0" xfId="0" applyAlignment="1">
      <alignment horizontal="center" vertical="top"/>
    </xf>
    <xf numFmtId="41" fontId="11" fillId="0" borderId="0" xfId="0" applyNumberFormat="1" applyFont="1" applyBorder="1" applyAlignment="1">
      <alignment horizontal="right"/>
    </xf>
    <xf numFmtId="41" fontId="11" fillId="0" borderId="0" xfId="0" applyNumberFormat="1" applyFont="1" applyBorder="1" applyAlignment="1">
      <alignment/>
    </xf>
    <xf numFmtId="41" fontId="1" fillId="0" borderId="9" xfId="0" applyNumberFormat="1" applyFont="1" applyBorder="1" applyAlignment="1">
      <alignment horizontal="right"/>
    </xf>
    <xf numFmtId="37" fontId="13" fillId="0" borderId="0" xfId="0" applyFont="1" applyAlignment="1">
      <alignment horizontal="left"/>
    </xf>
    <xf numFmtId="37" fontId="13" fillId="0" borderId="0" xfId="0" applyFont="1" applyAlignment="1">
      <alignment horizontal="center"/>
    </xf>
    <xf numFmtId="37" fontId="13" fillId="0" borderId="0" xfId="0" applyFont="1" applyBorder="1" applyAlignment="1">
      <alignment/>
    </xf>
    <xf numFmtId="37" fontId="15" fillId="0" borderId="0" xfId="0" applyFont="1" applyAlignment="1">
      <alignment/>
    </xf>
    <xf numFmtId="37" fontId="15" fillId="0" borderId="0" xfId="0" applyFont="1" applyAlignment="1">
      <alignment vertical="top" wrapText="1"/>
    </xf>
    <xf numFmtId="37" fontId="15" fillId="0" borderId="0" xfId="0" applyFont="1" applyBorder="1" applyAlignment="1">
      <alignment/>
    </xf>
    <xf numFmtId="37" fontId="15" fillId="0" borderId="0" xfId="0" applyFont="1" applyAlignment="1">
      <alignment/>
    </xf>
    <xf numFmtId="37" fontId="15" fillId="0" borderId="0" xfId="0" applyFont="1" applyAlignment="1">
      <alignment vertical="top"/>
    </xf>
    <xf numFmtId="37" fontId="13" fillId="0" borderId="0" xfId="0" applyFont="1" applyAlignment="1">
      <alignment horizontal="left" vertical="top"/>
    </xf>
    <xf numFmtId="37" fontId="13" fillId="0" borderId="0" xfId="0" applyFont="1" applyAlignment="1">
      <alignment horizontal="left" vertical="top" wrapText="1"/>
    </xf>
    <xf numFmtId="37" fontId="13" fillId="0" borderId="0" xfId="0" applyFont="1" applyBorder="1" applyAlignment="1">
      <alignment horizontal="center"/>
    </xf>
    <xf numFmtId="15" fontId="13" fillId="0" borderId="0" xfId="0" applyNumberFormat="1" applyFont="1" applyAlignment="1">
      <alignment horizontal="center"/>
    </xf>
    <xf numFmtId="15" fontId="13" fillId="0" borderId="0" xfId="0" applyNumberFormat="1" applyFont="1" applyBorder="1" applyAlignment="1">
      <alignment horizontal="center"/>
    </xf>
    <xf numFmtId="37" fontId="15" fillId="0" borderId="0" xfId="0" applyFont="1" applyAlignment="1">
      <alignment horizontal="center"/>
    </xf>
    <xf numFmtId="37" fontId="15" fillId="0" borderId="0" xfId="0" applyFont="1" applyBorder="1" applyAlignment="1">
      <alignment horizontal="center"/>
    </xf>
    <xf numFmtId="41" fontId="15" fillId="0" borderId="0" xfId="0" applyNumberFormat="1" applyFont="1" applyAlignment="1">
      <alignment horizontal="center" vertical="top"/>
    </xf>
    <xf numFmtId="41" fontId="15" fillId="0" borderId="0" xfId="0" applyNumberFormat="1" applyFont="1" applyAlignment="1">
      <alignment vertical="top" wrapText="1"/>
    </xf>
    <xf numFmtId="41" fontId="15" fillId="0" borderId="0" xfId="0" applyNumberFormat="1" applyFont="1" applyAlignment="1">
      <alignment horizontal="center"/>
    </xf>
    <xf numFmtId="41" fontId="15" fillId="0" borderId="0" xfId="0" applyNumberFormat="1" applyFont="1" applyBorder="1" applyAlignment="1">
      <alignment horizontal="center"/>
    </xf>
    <xf numFmtId="41" fontId="15" fillId="0" borderId="0" xfId="0" applyNumberFormat="1" applyFont="1" applyAlignment="1">
      <alignment/>
    </xf>
    <xf numFmtId="41" fontId="15" fillId="0" borderId="3" xfId="0" applyNumberFormat="1" applyFont="1" applyBorder="1" applyAlignment="1">
      <alignment horizontal="center"/>
    </xf>
    <xf numFmtId="41" fontId="15" fillId="0" borderId="8" xfId="0" applyNumberFormat="1" applyFont="1" applyBorder="1" applyAlignment="1">
      <alignment horizontal="center"/>
    </xf>
    <xf numFmtId="41" fontId="15" fillId="0" borderId="0" xfId="0" applyNumberFormat="1" applyFont="1" applyAlignment="1">
      <alignment vertical="top"/>
    </xf>
    <xf numFmtId="41" fontId="15" fillId="0" borderId="0" xfId="0" applyNumberFormat="1" applyFont="1" applyAlignment="1">
      <alignment horizontal="center" vertical="top" wrapText="1"/>
    </xf>
    <xf numFmtId="41" fontId="15" fillId="0" borderId="0" xfId="0" applyNumberFormat="1" applyFont="1" applyBorder="1" applyAlignment="1">
      <alignment/>
    </xf>
    <xf numFmtId="41" fontId="15" fillId="0" borderId="10" xfId="0" applyNumberFormat="1" applyFont="1" applyBorder="1" applyAlignment="1">
      <alignment horizontal="center"/>
    </xf>
    <xf numFmtId="37" fontId="15" fillId="0" borderId="0" xfId="0" applyFont="1" applyAlignment="1">
      <alignment horizontal="center" vertical="top" wrapText="1"/>
    </xf>
    <xf numFmtId="39" fontId="15" fillId="0" borderId="0" xfId="0" applyNumberFormat="1" applyFont="1" applyAlignment="1">
      <alignment horizontal="right"/>
    </xf>
    <xf numFmtId="39" fontId="15" fillId="0" borderId="0" xfId="0" applyNumberFormat="1" applyFont="1" applyBorder="1" applyAlignment="1">
      <alignment horizontal="right"/>
    </xf>
    <xf numFmtId="39" fontId="15" fillId="0" borderId="0" xfId="0" applyNumberFormat="1" applyFont="1" applyAlignment="1">
      <alignment horizontal="center"/>
    </xf>
    <xf numFmtId="39" fontId="15" fillId="0" borderId="0" xfId="0" applyNumberFormat="1" applyFont="1" applyBorder="1" applyAlignment="1">
      <alignment horizontal="center"/>
    </xf>
    <xf numFmtId="37" fontId="15" fillId="0" borderId="0" xfId="0" applyFont="1" applyAlignment="1">
      <alignment horizontal="left" vertical="top"/>
    </xf>
    <xf numFmtId="37" fontId="15" fillId="0" borderId="0" xfId="0" applyFont="1" applyAlignment="1">
      <alignment horizontal="left" vertical="top" wrapText="1"/>
    </xf>
    <xf numFmtId="37" fontId="15" fillId="0" borderId="0" xfId="0" applyFont="1" applyAlignment="1">
      <alignment horizontal="left"/>
    </xf>
    <xf numFmtId="37" fontId="13" fillId="0" borderId="0" xfId="0" applyFont="1" applyAlignment="1">
      <alignment horizontal="center"/>
    </xf>
    <xf numFmtId="37" fontId="13" fillId="0" borderId="0" xfId="0" applyFont="1" applyAlignment="1">
      <alignment horizontal="center" vertical="top"/>
    </xf>
    <xf numFmtId="37" fontId="1" fillId="0" borderId="0" xfId="0" applyFont="1" applyAlignment="1">
      <alignment horizontal="left"/>
    </xf>
    <xf numFmtId="37" fontId="1" fillId="0" borderId="0" xfId="0" applyFont="1" applyAlignment="1">
      <alignment horizontal="center"/>
    </xf>
    <xf numFmtId="37" fontId="4" fillId="0" borderId="0" xfId="0" applyFont="1" applyAlignment="1">
      <alignment horizontal="left"/>
    </xf>
    <xf numFmtId="37" fontId="1" fillId="0" borderId="0" xfId="0" applyFont="1" applyAlignment="1">
      <alignment/>
    </xf>
    <xf numFmtId="37" fontId="4" fillId="0" borderId="0" xfId="0" applyFont="1" applyAlignment="1">
      <alignment horizontal="center"/>
    </xf>
    <xf numFmtId="37" fontId="1" fillId="0" borderId="0" xfId="0" applyFont="1" applyAlignment="1">
      <alignment horizontal="center" vertical="top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Grey" xfId="20"/>
    <cellStyle name="Hyperlink" xfId="21"/>
    <cellStyle name="Input [yellow]" xfId="22"/>
    <cellStyle name="Normal - Style1" xfId="23"/>
    <cellStyle name="Percent" xfId="24"/>
    <cellStyle name="Percent [2]" xfId="25"/>
    <cellStyle name="percentage" xfId="26"/>
    <cellStyle name="STEVE" xfId="27"/>
    <cellStyle name="steven" xfId="28"/>
    <cellStyle name="tnr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9</xdr:row>
      <xdr:rowOff>66675</xdr:rowOff>
    </xdr:from>
    <xdr:to>
      <xdr:col>3</xdr:col>
      <xdr:colOff>638175</xdr:colOff>
      <xdr:row>9</xdr:row>
      <xdr:rowOff>66675</xdr:rowOff>
    </xdr:to>
    <xdr:sp>
      <xdr:nvSpPr>
        <xdr:cNvPr id="1" name="AutoShape 1"/>
        <xdr:cNvSpPr>
          <a:spLocks/>
        </xdr:cNvSpPr>
      </xdr:nvSpPr>
      <xdr:spPr>
        <a:xfrm flipH="1">
          <a:off x="3219450" y="1638300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180975</xdr:colOff>
      <xdr:row>9</xdr:row>
      <xdr:rowOff>66675</xdr:rowOff>
    </xdr:from>
    <xdr:to>
      <xdr:col>6</xdr:col>
      <xdr:colOff>752475</xdr:colOff>
      <xdr:row>9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5638800" y="1638300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showGridLines="0" zoomScale="70" zoomScaleNormal="70" workbookViewId="0" topLeftCell="A1">
      <selection activeCell="A1" sqref="A1:I1"/>
    </sheetView>
  </sheetViews>
  <sheetFormatPr defaultColWidth="8.88671875" defaultRowHeight="15.75"/>
  <cols>
    <col min="1" max="1" width="3.6640625" style="67" customWidth="1"/>
    <col min="2" max="2" width="23.10546875" style="64" customWidth="1"/>
    <col min="3" max="3" width="13.6640625" style="63" customWidth="1"/>
    <col min="4" max="4" width="1.33203125" style="65" customWidth="1"/>
    <col min="5" max="5" width="13.99609375" style="63" customWidth="1"/>
    <col min="6" max="6" width="1.1171875" style="65" customWidth="1"/>
    <col min="7" max="7" width="12.77734375" style="63" customWidth="1"/>
    <col min="8" max="8" width="0.9921875" style="65" customWidth="1"/>
    <col min="9" max="9" width="13.88671875" style="63" customWidth="1"/>
    <col min="10" max="10" width="1.4375" style="63" customWidth="1"/>
    <col min="11" max="11" width="6.3359375" style="63" customWidth="1"/>
    <col min="12" max="16384" width="8.88671875" style="63" customWidth="1"/>
  </cols>
  <sheetData>
    <row r="1" spans="1:9" ht="15">
      <c r="A1" s="95" t="s">
        <v>31</v>
      </c>
      <c r="B1" s="95"/>
      <c r="C1" s="95"/>
      <c r="D1" s="95"/>
      <c r="E1" s="95"/>
      <c r="F1" s="95"/>
      <c r="G1" s="95"/>
      <c r="H1" s="95"/>
      <c r="I1" s="95"/>
    </row>
    <row r="3" spans="1:4" ht="15">
      <c r="A3" s="53" t="s">
        <v>145</v>
      </c>
      <c r="D3" s="63"/>
    </row>
    <row r="4" spans="1:9" ht="14.25">
      <c r="A4" s="63" t="s">
        <v>133</v>
      </c>
      <c r="C4" s="66"/>
      <c r="D4" s="66"/>
      <c r="E4" s="66"/>
      <c r="F4" s="66"/>
      <c r="G4" s="66"/>
      <c r="H4" s="66"/>
      <c r="I4" s="66"/>
    </row>
    <row r="5" spans="4:8" ht="14.25">
      <c r="D5" s="63"/>
      <c r="H5" s="63"/>
    </row>
    <row r="6" spans="1:9" ht="15">
      <c r="A6" s="68" t="s">
        <v>152</v>
      </c>
      <c r="B6" s="69"/>
      <c r="C6" s="60"/>
      <c r="D6" s="60"/>
      <c r="E6" s="60"/>
      <c r="F6" s="60"/>
      <c r="G6" s="60"/>
      <c r="H6" s="60"/>
      <c r="I6" s="60"/>
    </row>
    <row r="7" spans="4:8" ht="14.25">
      <c r="D7" s="63"/>
      <c r="H7" s="63"/>
    </row>
    <row r="8" spans="3:9" ht="15">
      <c r="C8" s="94" t="s">
        <v>117</v>
      </c>
      <c r="D8" s="94"/>
      <c r="E8" s="94"/>
      <c r="F8" s="62"/>
      <c r="G8" s="94" t="s">
        <v>32</v>
      </c>
      <c r="H8" s="94"/>
      <c r="I8" s="94"/>
    </row>
    <row r="9" spans="3:9" ht="15">
      <c r="C9" s="61" t="s">
        <v>0</v>
      </c>
      <c r="D9" s="70"/>
      <c r="E9" s="61" t="s">
        <v>33</v>
      </c>
      <c r="F9" s="70"/>
      <c r="G9" s="61" t="s">
        <v>0</v>
      </c>
      <c r="H9" s="70"/>
      <c r="I9" s="61" t="s">
        <v>33</v>
      </c>
    </row>
    <row r="10" spans="3:9" ht="15">
      <c r="C10" s="61" t="s">
        <v>34</v>
      </c>
      <c r="D10" s="70"/>
      <c r="E10" s="61" t="s">
        <v>35</v>
      </c>
      <c r="F10" s="70"/>
      <c r="G10" s="61" t="s">
        <v>34</v>
      </c>
      <c r="H10" s="70"/>
      <c r="I10" s="61" t="s">
        <v>35</v>
      </c>
    </row>
    <row r="11" spans="3:9" ht="15">
      <c r="C11" s="61" t="s">
        <v>1</v>
      </c>
      <c r="D11" s="70"/>
      <c r="E11" s="61" t="s">
        <v>36</v>
      </c>
      <c r="F11" s="70"/>
      <c r="G11" s="61" t="s">
        <v>37</v>
      </c>
      <c r="H11" s="70"/>
      <c r="I11" s="61" t="s">
        <v>38</v>
      </c>
    </row>
    <row r="12" spans="3:9" ht="15">
      <c r="C12" s="61" t="s">
        <v>139</v>
      </c>
      <c r="D12" s="70"/>
      <c r="E12" s="61" t="s">
        <v>138</v>
      </c>
      <c r="F12" s="70"/>
      <c r="G12" s="61" t="s">
        <v>139</v>
      </c>
      <c r="H12" s="70"/>
      <c r="I12" s="61" t="s">
        <v>138</v>
      </c>
    </row>
    <row r="13" spans="3:9" ht="15">
      <c r="C13" s="71">
        <v>38352</v>
      </c>
      <c r="D13" s="72"/>
      <c r="E13" s="71">
        <v>37986</v>
      </c>
      <c r="F13" s="72"/>
      <c r="G13" s="71">
        <f>+C13</f>
        <v>38352</v>
      </c>
      <c r="H13" s="72"/>
      <c r="I13" s="71">
        <f>+E13:E13</f>
        <v>37986</v>
      </c>
    </row>
    <row r="14" spans="3:9" ht="15">
      <c r="C14" s="61" t="s">
        <v>2</v>
      </c>
      <c r="D14" s="70"/>
      <c r="E14" s="61" t="s">
        <v>2</v>
      </c>
      <c r="F14" s="70"/>
      <c r="G14" s="61" t="s">
        <v>2</v>
      </c>
      <c r="H14" s="70"/>
      <c r="I14" s="61" t="s">
        <v>2</v>
      </c>
    </row>
    <row r="15" spans="3:9" ht="14.25">
      <c r="C15" s="73"/>
      <c r="D15" s="74"/>
      <c r="E15" s="73"/>
      <c r="F15" s="74"/>
      <c r="G15" s="73"/>
      <c r="H15" s="74"/>
      <c r="I15" s="73"/>
    </row>
    <row r="16" spans="1:10" ht="14.25">
      <c r="A16" s="75" t="s">
        <v>39</v>
      </c>
      <c r="B16" s="76" t="s">
        <v>40</v>
      </c>
      <c r="C16" s="77">
        <f>+G16-411631</f>
        <v>77861</v>
      </c>
      <c r="D16" s="78"/>
      <c r="E16" s="77">
        <v>86613</v>
      </c>
      <c r="F16" s="78"/>
      <c r="G16" s="77">
        <v>489492</v>
      </c>
      <c r="H16" s="78"/>
      <c r="I16" s="77">
        <v>342681</v>
      </c>
      <c r="J16" s="79"/>
    </row>
    <row r="17" spans="1:10" ht="14.25">
      <c r="A17" s="75"/>
      <c r="B17" s="76"/>
      <c r="C17" s="77"/>
      <c r="D17" s="78"/>
      <c r="E17" s="77"/>
      <c r="F17" s="78"/>
      <c r="G17" s="77"/>
      <c r="H17" s="78"/>
      <c r="I17" s="77"/>
      <c r="J17" s="79"/>
    </row>
    <row r="18" spans="1:10" ht="14.25">
      <c r="A18" s="75" t="s">
        <v>41</v>
      </c>
      <c r="B18" s="76" t="s">
        <v>42</v>
      </c>
      <c r="C18" s="80">
        <f>+G18+189934</f>
        <v>-39135</v>
      </c>
      <c r="D18" s="78"/>
      <c r="E18" s="80">
        <v>-52459</v>
      </c>
      <c r="F18" s="78"/>
      <c r="G18" s="80">
        <v>-229069</v>
      </c>
      <c r="H18" s="78"/>
      <c r="I18" s="80">
        <v>-178544</v>
      </c>
      <c r="J18" s="79"/>
    </row>
    <row r="19" spans="1:10" ht="14.25">
      <c r="A19" s="75"/>
      <c r="B19" s="76"/>
      <c r="C19" s="81"/>
      <c r="D19" s="78"/>
      <c r="E19" s="81"/>
      <c r="F19" s="78"/>
      <c r="G19" s="81"/>
      <c r="H19" s="78"/>
      <c r="I19" s="81"/>
      <c r="J19" s="79"/>
    </row>
    <row r="20" spans="1:10" ht="14.25">
      <c r="A20" s="75" t="s">
        <v>43</v>
      </c>
      <c r="B20" s="76" t="s">
        <v>44</v>
      </c>
      <c r="C20" s="77">
        <f>SUM(C16:C18)</f>
        <v>38726</v>
      </c>
      <c r="D20" s="78"/>
      <c r="E20" s="77">
        <f>SUM(E16:E18)</f>
        <v>34154</v>
      </c>
      <c r="F20" s="78"/>
      <c r="G20" s="77">
        <f>SUM(G16:G18)</f>
        <v>260423</v>
      </c>
      <c r="H20" s="78"/>
      <c r="I20" s="77">
        <f>SUM(I16:I18)</f>
        <v>164137</v>
      </c>
      <c r="J20" s="79"/>
    </row>
    <row r="21" spans="1:10" ht="14.25">
      <c r="A21" s="75"/>
      <c r="B21" s="76"/>
      <c r="C21" s="77"/>
      <c r="D21" s="78"/>
      <c r="E21" s="77"/>
      <c r="F21" s="78"/>
      <c r="G21" s="77"/>
      <c r="H21" s="78"/>
      <c r="I21" s="77"/>
      <c r="J21" s="79"/>
    </row>
    <row r="22" spans="1:10" ht="14.25">
      <c r="A22" s="75" t="s">
        <v>45</v>
      </c>
      <c r="B22" s="76" t="s">
        <v>46</v>
      </c>
      <c r="C22" s="77">
        <f>+G22-17861</f>
        <v>11870</v>
      </c>
      <c r="D22" s="78"/>
      <c r="E22" s="77">
        <v>6317</v>
      </c>
      <c r="F22" s="78"/>
      <c r="G22" s="77">
        <v>29731</v>
      </c>
      <c r="H22" s="78"/>
      <c r="I22" s="77">
        <v>19642</v>
      </c>
      <c r="J22" s="79"/>
    </row>
    <row r="23" spans="1:10" ht="14.25">
      <c r="A23" s="75"/>
      <c r="B23" s="76"/>
      <c r="C23" s="77"/>
      <c r="D23" s="78"/>
      <c r="E23" s="77"/>
      <c r="F23" s="78"/>
      <c r="G23" s="77"/>
      <c r="H23" s="78"/>
      <c r="I23" s="77"/>
      <c r="J23" s="79"/>
    </row>
    <row r="24" spans="1:10" ht="13.5" customHeight="1">
      <c r="A24" s="75" t="s">
        <v>47</v>
      </c>
      <c r="B24" s="76" t="s">
        <v>48</v>
      </c>
      <c r="C24" s="77">
        <f>+G24+17346</f>
        <v>-2223</v>
      </c>
      <c r="D24" s="78"/>
      <c r="E24" s="77">
        <v>-1613</v>
      </c>
      <c r="F24" s="78"/>
      <c r="G24" s="77">
        <v>-19569</v>
      </c>
      <c r="H24" s="78"/>
      <c r="I24" s="77">
        <v>-11090</v>
      </c>
      <c r="J24" s="79"/>
    </row>
    <row r="25" spans="1:10" ht="14.25">
      <c r="A25" s="75"/>
      <c r="B25" s="76"/>
      <c r="C25" s="77"/>
      <c r="D25" s="78"/>
      <c r="E25" s="77"/>
      <c r="F25" s="78"/>
      <c r="G25" s="77"/>
      <c r="H25" s="78"/>
      <c r="I25" s="77"/>
      <c r="J25" s="79"/>
    </row>
    <row r="26" spans="1:10" ht="14.25">
      <c r="A26" s="75" t="s">
        <v>49</v>
      </c>
      <c r="B26" s="76" t="s">
        <v>50</v>
      </c>
      <c r="C26" s="77">
        <f>+G26+9667</f>
        <v>-7530</v>
      </c>
      <c r="D26" s="78"/>
      <c r="E26" s="77">
        <v>-4396</v>
      </c>
      <c r="F26" s="78"/>
      <c r="G26" s="77">
        <v>-17197</v>
      </c>
      <c r="H26" s="78"/>
      <c r="I26" s="77">
        <v>-14219</v>
      </c>
      <c r="J26" s="79"/>
    </row>
    <row r="27" spans="1:10" ht="14.25">
      <c r="A27" s="75"/>
      <c r="B27" s="76"/>
      <c r="C27" s="77"/>
      <c r="D27" s="78"/>
      <c r="E27" s="77"/>
      <c r="F27" s="78"/>
      <c r="G27" s="77"/>
      <c r="H27" s="78"/>
      <c r="I27" s="77"/>
      <c r="J27" s="79"/>
    </row>
    <row r="28" spans="1:10" ht="14.25">
      <c r="A28" s="75" t="s">
        <v>51</v>
      </c>
      <c r="B28" s="76" t="s">
        <v>52</v>
      </c>
      <c r="C28" s="77">
        <f>+G28+31843</f>
        <v>-12959</v>
      </c>
      <c r="D28" s="78"/>
      <c r="E28" s="77">
        <v>-10371</v>
      </c>
      <c r="F28" s="78"/>
      <c r="G28" s="77">
        <v>-44802</v>
      </c>
      <c r="H28" s="78"/>
      <c r="I28" s="77">
        <v>-40775</v>
      </c>
      <c r="J28" s="79"/>
    </row>
    <row r="29" spans="1:10" ht="14.25">
      <c r="A29" s="75"/>
      <c r="B29" s="76"/>
      <c r="C29" s="77"/>
      <c r="D29" s="78"/>
      <c r="E29" s="77"/>
      <c r="F29" s="78"/>
      <c r="G29" s="77"/>
      <c r="H29" s="78"/>
      <c r="I29" s="77"/>
      <c r="J29" s="79"/>
    </row>
    <row r="30" spans="1:10" ht="14.25">
      <c r="A30" s="75" t="s">
        <v>53</v>
      </c>
      <c r="B30" s="76" t="s">
        <v>54</v>
      </c>
      <c r="C30" s="77">
        <f>+G30+19176</f>
        <v>-7420</v>
      </c>
      <c r="D30" s="78"/>
      <c r="E30" s="77">
        <v>-6792</v>
      </c>
      <c r="F30" s="78"/>
      <c r="G30" s="77">
        <v>-26596</v>
      </c>
      <c r="H30" s="78"/>
      <c r="I30" s="77">
        <v>-25075</v>
      </c>
      <c r="J30" s="79"/>
    </row>
    <row r="31" spans="1:10" ht="14.25">
      <c r="A31" s="75"/>
      <c r="B31" s="76"/>
      <c r="C31" s="77"/>
      <c r="D31" s="78"/>
      <c r="E31" s="77"/>
      <c r="F31" s="78"/>
      <c r="G31" s="77"/>
      <c r="H31" s="78"/>
      <c r="I31" s="77"/>
      <c r="J31" s="79"/>
    </row>
    <row r="32" spans="1:10" ht="14.25">
      <c r="A32" s="75" t="s">
        <v>55</v>
      </c>
      <c r="B32" s="76" t="s">
        <v>56</v>
      </c>
      <c r="C32" s="80">
        <f>+G32+94066</f>
        <v>-19591</v>
      </c>
      <c r="D32" s="78"/>
      <c r="E32" s="80">
        <v>-13647</v>
      </c>
      <c r="F32" s="78"/>
      <c r="G32" s="80">
        <v>-113657</v>
      </c>
      <c r="H32" s="78"/>
      <c r="I32" s="80">
        <v>-38559</v>
      </c>
      <c r="J32" s="79"/>
    </row>
    <row r="33" spans="1:10" ht="14.25">
      <c r="A33" s="75"/>
      <c r="B33" s="76"/>
      <c r="C33" s="81"/>
      <c r="D33" s="78"/>
      <c r="E33" s="81"/>
      <c r="F33" s="78"/>
      <c r="G33" s="81"/>
      <c r="H33" s="78"/>
      <c r="I33" s="81"/>
      <c r="J33" s="79"/>
    </row>
    <row r="34" spans="1:10" ht="14.25">
      <c r="A34" s="75" t="s">
        <v>57</v>
      </c>
      <c r="B34" s="76" t="s">
        <v>58</v>
      </c>
      <c r="C34" s="77">
        <f>SUM(C20:C32)</f>
        <v>873</v>
      </c>
      <c r="D34" s="78"/>
      <c r="E34" s="77">
        <f>SUM(E20:E32)</f>
        <v>3652</v>
      </c>
      <c r="F34" s="78"/>
      <c r="G34" s="77">
        <f>SUM(G20:G32)</f>
        <v>68333</v>
      </c>
      <c r="H34" s="78"/>
      <c r="I34" s="77">
        <f>SUM(I20:I32)</f>
        <v>54061</v>
      </c>
      <c r="J34" s="79"/>
    </row>
    <row r="36" spans="1:9" ht="14.25">
      <c r="A36" s="75" t="s">
        <v>59</v>
      </c>
      <c r="B36" s="76" t="s">
        <v>60</v>
      </c>
      <c r="C36" s="78">
        <f>+G36+26811</f>
        <v>-22826</v>
      </c>
      <c r="D36" s="78"/>
      <c r="E36" s="78">
        <v>-12353</v>
      </c>
      <c r="F36" s="78"/>
      <c r="G36" s="78">
        <v>-49637</v>
      </c>
      <c r="H36" s="78"/>
      <c r="I36" s="78">
        <v>-59862</v>
      </c>
    </row>
    <row r="37" spans="1:9" ht="14.25">
      <c r="A37" s="75"/>
      <c r="B37" s="76"/>
      <c r="C37" s="78"/>
      <c r="D37" s="78"/>
      <c r="E37" s="78"/>
      <c r="F37" s="78"/>
      <c r="G37" s="78"/>
      <c r="H37" s="78"/>
      <c r="I37" s="78"/>
    </row>
    <row r="38" spans="1:9" ht="14.25">
      <c r="A38" s="75" t="s">
        <v>61</v>
      </c>
      <c r="B38" s="76" t="s">
        <v>151</v>
      </c>
      <c r="C38" s="77">
        <f>+G38+5226</f>
        <v>346</v>
      </c>
      <c r="D38" s="78"/>
      <c r="E38" s="77">
        <v>48687</v>
      </c>
      <c r="F38" s="78"/>
      <c r="G38" s="77">
        <v>-4880</v>
      </c>
      <c r="H38" s="78"/>
      <c r="I38" s="77">
        <v>48687</v>
      </c>
    </row>
    <row r="39" spans="2:9" ht="14.25">
      <c r="B39" s="76"/>
      <c r="C39" s="77"/>
      <c r="D39" s="78"/>
      <c r="E39" s="77"/>
      <c r="F39" s="78"/>
      <c r="G39" s="77"/>
      <c r="H39" s="78"/>
      <c r="I39" s="77"/>
    </row>
    <row r="40" spans="1:9" ht="28.5">
      <c r="A40" s="75" t="s">
        <v>62</v>
      </c>
      <c r="B40" s="76" t="s">
        <v>63</v>
      </c>
      <c r="C40" s="80">
        <f>+G40-5769</f>
        <v>0</v>
      </c>
      <c r="D40" s="78"/>
      <c r="E40" s="80">
        <v>-12415</v>
      </c>
      <c r="F40" s="78"/>
      <c r="G40" s="80">
        <v>5769</v>
      </c>
      <c r="H40" s="78"/>
      <c r="I40" s="80">
        <v>-18574</v>
      </c>
    </row>
    <row r="41" spans="1:9" ht="14.25">
      <c r="A41" s="82"/>
      <c r="B41" s="83"/>
      <c r="C41" s="77"/>
      <c r="D41" s="78"/>
      <c r="E41" s="77"/>
      <c r="F41" s="78"/>
      <c r="G41" s="77"/>
      <c r="H41" s="84"/>
      <c r="I41" s="77"/>
    </row>
    <row r="42" spans="1:9" ht="14.25">
      <c r="A42" s="75" t="s">
        <v>64</v>
      </c>
      <c r="B42" s="76" t="s">
        <v>65</v>
      </c>
      <c r="C42" s="77">
        <f>SUM(C34:C40)</f>
        <v>-21607</v>
      </c>
      <c r="D42" s="78"/>
      <c r="E42" s="77">
        <f>SUM(E34:E40)</f>
        <v>27571</v>
      </c>
      <c r="F42" s="78"/>
      <c r="G42" s="77">
        <f>SUM(G34:G40)</f>
        <v>19585</v>
      </c>
      <c r="H42" s="78"/>
      <c r="I42" s="77">
        <f>SUM(I34:I40)</f>
        <v>24312</v>
      </c>
    </row>
    <row r="43" spans="1:9" ht="14.25">
      <c r="A43" s="75"/>
      <c r="B43" s="76"/>
      <c r="C43" s="77"/>
      <c r="D43" s="78"/>
      <c r="E43" s="77"/>
      <c r="F43" s="78"/>
      <c r="G43" s="77"/>
      <c r="H43" s="78"/>
      <c r="I43" s="77"/>
    </row>
    <row r="44" spans="1:9" ht="14.25">
      <c r="A44" s="75" t="s">
        <v>66</v>
      </c>
      <c r="B44" s="76" t="s">
        <v>67</v>
      </c>
      <c r="C44" s="80">
        <f>+G44+17662</f>
        <v>2372</v>
      </c>
      <c r="D44" s="78"/>
      <c r="E44" s="80">
        <v>-5907</v>
      </c>
      <c r="F44" s="78"/>
      <c r="G44" s="80">
        <f>-15290</f>
        <v>-15290</v>
      </c>
      <c r="H44" s="78"/>
      <c r="I44" s="80">
        <v>-12641</v>
      </c>
    </row>
    <row r="45" spans="1:9" ht="14.25">
      <c r="A45" s="75"/>
      <c r="B45" s="76"/>
      <c r="C45" s="77"/>
      <c r="D45" s="78"/>
      <c r="E45" s="77"/>
      <c r="F45" s="78"/>
      <c r="G45" s="77"/>
      <c r="H45" s="78"/>
      <c r="I45" s="77"/>
    </row>
    <row r="46" spans="1:9" ht="14.25">
      <c r="A46" s="75" t="s">
        <v>68</v>
      </c>
      <c r="B46" s="76" t="s">
        <v>69</v>
      </c>
      <c r="C46" s="77">
        <f>SUM(C42:C44)</f>
        <v>-19235</v>
      </c>
      <c r="D46" s="78"/>
      <c r="E46" s="77">
        <f>SUM(E42:E44)</f>
        <v>21664</v>
      </c>
      <c r="F46" s="78"/>
      <c r="G46" s="77">
        <f>SUM(G42:G44)</f>
        <v>4295</v>
      </c>
      <c r="H46" s="78"/>
      <c r="I46" s="77">
        <f>SUM(I42:I44)</f>
        <v>11671</v>
      </c>
    </row>
    <row r="47" spans="1:9" ht="14.25">
      <c r="A47" s="75"/>
      <c r="B47" s="76"/>
      <c r="C47" s="77"/>
      <c r="D47" s="78"/>
      <c r="E47" s="77"/>
      <c r="F47" s="78"/>
      <c r="G47" s="77"/>
      <c r="H47" s="78"/>
      <c r="I47" s="77"/>
    </row>
    <row r="48" spans="1:9" ht="14.25">
      <c r="A48" s="75" t="s">
        <v>70</v>
      </c>
      <c r="B48" s="76" t="s">
        <v>71</v>
      </c>
      <c r="C48" s="80">
        <f>+G48-3032</f>
        <v>2735</v>
      </c>
      <c r="D48" s="78"/>
      <c r="E48" s="80">
        <v>823</v>
      </c>
      <c r="F48" s="78"/>
      <c r="G48" s="80">
        <v>5767</v>
      </c>
      <c r="H48" s="78"/>
      <c r="I48" s="80">
        <v>769</v>
      </c>
    </row>
    <row r="49" spans="1:9" ht="14.25">
      <c r="A49" s="75"/>
      <c r="B49" s="76"/>
      <c r="C49" s="77"/>
      <c r="D49" s="78"/>
      <c r="E49" s="77"/>
      <c r="F49" s="78"/>
      <c r="G49" s="77"/>
      <c r="H49" s="78"/>
      <c r="I49" s="77"/>
    </row>
    <row r="50" spans="1:9" ht="15" thickBot="1">
      <c r="A50" s="75" t="s">
        <v>72</v>
      </c>
      <c r="B50" s="76" t="s">
        <v>73</v>
      </c>
      <c r="C50" s="85">
        <f>SUM(C46:C48)</f>
        <v>-16500</v>
      </c>
      <c r="D50" s="78"/>
      <c r="E50" s="85">
        <f>SUM(E46:E48)</f>
        <v>22487</v>
      </c>
      <c r="F50" s="78"/>
      <c r="G50" s="85">
        <f>SUM(G46:G48)</f>
        <v>10062</v>
      </c>
      <c r="H50" s="78"/>
      <c r="I50" s="85">
        <f>SUM(I46:I48)</f>
        <v>12440</v>
      </c>
    </row>
    <row r="51" spans="2:9" ht="15" thickTop="1">
      <c r="B51" s="83"/>
      <c r="C51" s="77"/>
      <c r="D51" s="78"/>
      <c r="E51" s="77"/>
      <c r="F51" s="78"/>
      <c r="G51" s="77"/>
      <c r="H51" s="78"/>
      <c r="I51" s="77"/>
    </row>
    <row r="52" spans="1:8" ht="14.25">
      <c r="A52" s="75"/>
      <c r="B52" s="86"/>
      <c r="C52" s="73"/>
      <c r="D52" s="74"/>
      <c r="E52" s="73"/>
      <c r="F52" s="74"/>
      <c r="G52" s="73"/>
      <c r="H52" s="74"/>
    </row>
    <row r="53" spans="2:9" ht="28.5">
      <c r="B53" s="64" t="s">
        <v>74</v>
      </c>
      <c r="C53" s="87">
        <f>+C50/'Balance Sheet'!B40*100</f>
        <v>-5.984787757663248</v>
      </c>
      <c r="D53" s="88"/>
      <c r="E53" s="87">
        <f>+E50/'Balance Sheet'!D40*100</f>
        <v>8.15635892767112</v>
      </c>
      <c r="F53" s="88"/>
      <c r="G53" s="87">
        <f>+G50/'Balance Sheet'!B40*100</f>
        <v>3.6496323889459155</v>
      </c>
      <c r="H53" s="88"/>
      <c r="I53" s="87">
        <f>+I50/'Balance Sheet'!D40*100</f>
        <v>4.512167254868534</v>
      </c>
    </row>
    <row r="54" spans="2:9" ht="14.25">
      <c r="B54" s="86"/>
      <c r="C54" s="89"/>
      <c r="D54" s="90"/>
      <c r="E54" s="89"/>
      <c r="F54" s="90"/>
      <c r="G54" s="89"/>
      <c r="H54" s="90"/>
      <c r="I54" s="89"/>
    </row>
    <row r="55" spans="2:9" ht="28.5">
      <c r="B55" s="64" t="s">
        <v>142</v>
      </c>
      <c r="C55" s="87" t="s">
        <v>75</v>
      </c>
      <c r="D55" s="88"/>
      <c r="E55" s="87" t="s">
        <v>75</v>
      </c>
      <c r="F55" s="88"/>
      <c r="G55" s="87" t="s">
        <v>75</v>
      </c>
      <c r="H55" s="88"/>
      <c r="I55" s="87" t="s">
        <v>75</v>
      </c>
    </row>
    <row r="58" spans="1:9" ht="14.25">
      <c r="A58" s="91" t="s">
        <v>137</v>
      </c>
      <c r="B58" s="92"/>
      <c r="C58" s="93"/>
      <c r="D58" s="93"/>
      <c r="E58" s="93"/>
      <c r="F58" s="93"/>
      <c r="G58" s="93"/>
      <c r="H58" s="93"/>
      <c r="I58" s="93"/>
    </row>
    <row r="59" ht="14.25">
      <c r="A59" s="67" t="s">
        <v>129</v>
      </c>
    </row>
  </sheetData>
  <mergeCells count="3">
    <mergeCell ref="C8:E8"/>
    <mergeCell ref="G8:I8"/>
    <mergeCell ref="A1:I1"/>
  </mergeCells>
  <printOptions/>
  <pageMargins left="0.9" right="0.74" top="1.25" bottom="0.15" header="0" footer="0.1"/>
  <pageSetup firstPageNumber="1" useFirstPageNumber="1" horizontalDpi="300" verticalDpi="300" orientation="portrait" paperSize="9" scale="82" r:id="rId1"/>
  <headerFooter alignWithMargins="0">
    <oddFooter>&amp;C&amp;"Arial,Regular"&amp;10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showGridLines="0" zoomScale="75" zoomScaleNormal="75" workbookViewId="0" topLeftCell="A35">
      <selection activeCell="A1" sqref="A1:I1"/>
    </sheetView>
  </sheetViews>
  <sheetFormatPr defaultColWidth="8.88671875" defaultRowHeight="15.75"/>
  <cols>
    <col min="1" max="1" width="42.99609375" style="0" customWidth="1"/>
    <col min="2" max="2" width="11.77734375" style="0" customWidth="1"/>
    <col min="3" max="3" width="5.21484375" style="0" customWidth="1"/>
    <col min="4" max="4" width="11.77734375" style="0" customWidth="1"/>
  </cols>
  <sheetData>
    <row r="1" spans="1:7" ht="15.75">
      <c r="A1" s="95" t="s">
        <v>31</v>
      </c>
      <c r="B1" s="95"/>
      <c r="C1" s="95"/>
      <c r="D1" s="95"/>
      <c r="E1" s="24"/>
      <c r="G1" s="24"/>
    </row>
    <row r="2" spans="1:7" ht="15.75">
      <c r="A2" s="56"/>
      <c r="B2" s="56"/>
      <c r="C2" s="56"/>
      <c r="D2" s="56"/>
      <c r="E2" s="24"/>
      <c r="G2" s="24"/>
    </row>
    <row r="3" spans="1:8" ht="15.75">
      <c r="A3" s="53" t="str">
        <f>+'income statements'!A3</f>
        <v>Interim financial statements for the quarter ended 31 December 2004</v>
      </c>
      <c r="B3" s="51"/>
      <c r="C3" s="3"/>
      <c r="D3" s="3"/>
      <c r="E3" s="11"/>
      <c r="F3" s="3"/>
      <c r="G3" s="11"/>
      <c r="H3" s="3"/>
    </row>
    <row r="4" spans="1:8" ht="15.75">
      <c r="A4" s="7" t="s">
        <v>133</v>
      </c>
      <c r="B4" s="27"/>
      <c r="C4" s="14"/>
      <c r="D4" s="14"/>
      <c r="E4" s="14"/>
      <c r="F4" s="14"/>
      <c r="G4" s="14"/>
      <c r="H4" s="14"/>
    </row>
    <row r="5" spans="1:8" ht="15.75">
      <c r="A5" s="55"/>
      <c r="B5" s="27"/>
      <c r="C5" s="14"/>
      <c r="D5" s="14"/>
      <c r="E5" s="14"/>
      <c r="F5" s="14"/>
      <c r="G5" s="14"/>
      <c r="H5" s="14"/>
    </row>
    <row r="6" spans="1:4" ht="15.75">
      <c r="A6" s="96" t="s">
        <v>146</v>
      </c>
      <c r="B6" s="96"/>
      <c r="C6" s="96"/>
      <c r="D6" s="96"/>
    </row>
    <row r="7" spans="1:4" ht="15.75">
      <c r="A7" s="97"/>
      <c r="B7" s="97"/>
      <c r="C7" s="97"/>
      <c r="D7" s="97"/>
    </row>
    <row r="8" spans="1:4" ht="15.75">
      <c r="A8" s="3"/>
      <c r="B8" s="5">
        <f>+'income statements'!C13</f>
        <v>38352</v>
      </c>
      <c r="C8" s="4"/>
      <c r="D8" s="5">
        <v>37986</v>
      </c>
    </row>
    <row r="9" spans="1:4" ht="15.75">
      <c r="A9" s="3"/>
      <c r="B9" s="13" t="s">
        <v>139</v>
      </c>
      <c r="C9" s="4"/>
      <c r="D9" s="13" t="s">
        <v>155</v>
      </c>
    </row>
    <row r="10" spans="1:4" ht="15.75">
      <c r="A10" s="3"/>
      <c r="B10" s="13" t="s">
        <v>2</v>
      </c>
      <c r="C10" s="4"/>
      <c r="D10" s="13" t="s">
        <v>2</v>
      </c>
    </row>
    <row r="12" spans="1:4" ht="15.75">
      <c r="A12" s="7" t="s">
        <v>3</v>
      </c>
      <c r="B12" s="16">
        <v>402580</v>
      </c>
      <c r="C12" s="18"/>
      <c r="D12" s="16">
        <v>410192</v>
      </c>
    </row>
    <row r="13" spans="1:4" ht="15.75">
      <c r="A13" s="7" t="s">
        <v>4</v>
      </c>
      <c r="B13" s="16">
        <v>693298</v>
      </c>
      <c r="C13" s="19"/>
      <c r="D13" s="16">
        <v>827732</v>
      </c>
    </row>
    <row r="14" spans="1:4" ht="15.75">
      <c r="A14" s="7" t="s">
        <v>154</v>
      </c>
      <c r="B14" s="16">
        <v>136523</v>
      </c>
      <c r="C14" s="19"/>
      <c r="D14" s="16">
        <v>109535</v>
      </c>
    </row>
    <row r="15" spans="1:4" ht="15.75">
      <c r="A15" s="7" t="s">
        <v>5</v>
      </c>
      <c r="B15" s="16">
        <v>295319</v>
      </c>
      <c r="C15" s="18"/>
      <c r="D15" s="16">
        <v>215472</v>
      </c>
    </row>
    <row r="16" spans="1:4" ht="15.75">
      <c r="A16" s="7" t="s">
        <v>6</v>
      </c>
      <c r="B16" s="16">
        <v>115530</v>
      </c>
      <c r="C16" s="18"/>
      <c r="D16" s="16">
        <v>136973</v>
      </c>
    </row>
    <row r="17" spans="1:4" ht="15.75">
      <c r="A17" s="7" t="s">
        <v>7</v>
      </c>
      <c r="B17" s="16">
        <v>0</v>
      </c>
      <c r="C17" s="19"/>
      <c r="D17" s="16">
        <v>61832</v>
      </c>
    </row>
    <row r="18" spans="1:4" ht="15.75">
      <c r="A18" s="7" t="s">
        <v>8</v>
      </c>
      <c r="B18" s="16">
        <f>10700-3744</f>
        <v>6956</v>
      </c>
      <c r="C18" s="18"/>
      <c r="D18" s="16">
        <v>4674</v>
      </c>
    </row>
    <row r="19" spans="1:4" ht="15.75">
      <c r="A19" s="7" t="s">
        <v>9</v>
      </c>
      <c r="B19" s="16">
        <v>17031</v>
      </c>
      <c r="C19" s="18"/>
      <c r="D19" s="16">
        <v>12149</v>
      </c>
    </row>
    <row r="20" spans="1:4" ht="15.75">
      <c r="A20" s="7" t="s">
        <v>10</v>
      </c>
      <c r="B20" s="16">
        <v>15934</v>
      </c>
      <c r="C20" s="18"/>
      <c r="D20" s="16">
        <v>26798</v>
      </c>
    </row>
    <row r="21" spans="1:4" ht="15.75">
      <c r="A21" s="7" t="s">
        <v>11</v>
      </c>
      <c r="B21" s="16">
        <v>68</v>
      </c>
      <c r="C21" s="18"/>
      <c r="D21" s="16">
        <v>71</v>
      </c>
    </row>
    <row r="22" spans="1:4" ht="15.75">
      <c r="A22" s="3"/>
      <c r="B22" s="18"/>
      <c r="C22" s="18"/>
      <c r="D22" s="18"/>
    </row>
    <row r="23" spans="1:4" ht="15.75">
      <c r="A23" s="1" t="s">
        <v>12</v>
      </c>
      <c r="B23" s="39"/>
      <c r="C23" s="18"/>
      <c r="D23" s="39"/>
    </row>
    <row r="24" spans="1:4" ht="15.75">
      <c r="A24" s="9" t="s">
        <v>13</v>
      </c>
      <c r="B24" s="40">
        <v>96862</v>
      </c>
      <c r="C24" s="57"/>
      <c r="D24" s="40">
        <v>96645</v>
      </c>
    </row>
    <row r="25" spans="1:4" ht="15.75">
      <c r="A25" s="9" t="s">
        <v>156</v>
      </c>
      <c r="B25" s="41">
        <v>190534</v>
      </c>
      <c r="C25" s="57"/>
      <c r="D25" s="41">
        <v>169268</v>
      </c>
    </row>
    <row r="26" spans="1:4" ht="15.75">
      <c r="A26" s="9" t="s">
        <v>14</v>
      </c>
      <c r="B26" s="41">
        <v>206</v>
      </c>
      <c r="C26" s="57"/>
      <c r="D26" s="41">
        <v>0</v>
      </c>
    </row>
    <row r="27" spans="1:4" ht="15.75">
      <c r="A27" s="9" t="s">
        <v>15</v>
      </c>
      <c r="B27" s="41">
        <v>289686</v>
      </c>
      <c r="C27" s="58"/>
      <c r="D27" s="41">
        <v>243651</v>
      </c>
    </row>
    <row r="28" spans="1:4" ht="15.75">
      <c r="A28" s="9" t="s">
        <v>16</v>
      </c>
      <c r="B28" s="41">
        <v>71591</v>
      </c>
      <c r="C28" s="20"/>
      <c r="D28" s="41">
        <v>104588</v>
      </c>
    </row>
    <row r="29" spans="1:4" ht="15.75">
      <c r="A29" s="9" t="s">
        <v>157</v>
      </c>
      <c r="B29" s="41">
        <v>52611</v>
      </c>
      <c r="C29" s="57"/>
      <c r="D29" s="42">
        <v>79327</v>
      </c>
    </row>
    <row r="30" spans="1:4" ht="15.75">
      <c r="A30" s="10"/>
      <c r="B30" s="43">
        <f>SUM(B24:B29)</f>
        <v>701490</v>
      </c>
      <c r="C30" s="57"/>
      <c r="D30" s="43">
        <f>SUM(D24:D29)</f>
        <v>693479</v>
      </c>
    </row>
    <row r="31" spans="1:4" ht="15.75">
      <c r="A31" s="1" t="s">
        <v>17</v>
      </c>
      <c r="B31" s="39"/>
      <c r="C31" s="57"/>
      <c r="D31" s="44"/>
    </row>
    <row r="32" spans="1:4" ht="15.75">
      <c r="A32" s="9" t="s">
        <v>18</v>
      </c>
      <c r="B32" s="40">
        <f>293664-520</f>
        <v>293144</v>
      </c>
      <c r="C32" s="57"/>
      <c r="D32" s="40">
        <v>435037</v>
      </c>
    </row>
    <row r="33" spans="1:4" ht="15.75">
      <c r="A33" s="9" t="s">
        <v>19</v>
      </c>
      <c r="B33" s="41">
        <v>393363</v>
      </c>
      <c r="C33" s="57"/>
      <c r="D33" s="41">
        <v>347710</v>
      </c>
    </row>
    <row r="34" spans="1:4" ht="15.75">
      <c r="A34" s="9" t="s">
        <v>20</v>
      </c>
      <c r="B34" s="41">
        <v>64117</v>
      </c>
      <c r="C34" s="57"/>
      <c r="D34" s="42">
        <v>82747</v>
      </c>
    </row>
    <row r="35" spans="1:4" ht="15.75">
      <c r="A35" s="11"/>
      <c r="B35" s="43">
        <f>SUM(B32:B34)</f>
        <v>750624</v>
      </c>
      <c r="C35" s="57"/>
      <c r="D35" s="43">
        <f>SUM(D32:D34)</f>
        <v>865494</v>
      </c>
    </row>
    <row r="36" spans="1:4" ht="15.75">
      <c r="A36" s="3"/>
      <c r="B36" s="18"/>
      <c r="C36" s="18"/>
      <c r="D36" s="45"/>
    </row>
    <row r="37" spans="1:4" ht="15.75">
      <c r="A37" s="7" t="s">
        <v>21</v>
      </c>
      <c r="B37" s="16">
        <f>+B30-B35</f>
        <v>-49134</v>
      </c>
      <c r="C37" s="18"/>
      <c r="D37" s="16">
        <f>+D30-D35</f>
        <v>-172015</v>
      </c>
    </row>
    <row r="38" spans="1:4" ht="16.5" thickBot="1">
      <c r="A38" s="3"/>
      <c r="B38" s="59">
        <f>+SUM(B12:B21)+B37</f>
        <v>1634105</v>
      </c>
      <c r="C38" s="18"/>
      <c r="D38" s="59">
        <f>+SUM(D12:D21)+D37</f>
        <v>1633413</v>
      </c>
    </row>
    <row r="39" spans="1:4" ht="16.5" thickTop="1">
      <c r="A39" s="1" t="s">
        <v>22</v>
      </c>
      <c r="B39" s="18"/>
      <c r="C39" s="18"/>
      <c r="D39" s="18"/>
    </row>
    <row r="40" spans="1:4" ht="15.75">
      <c r="A40" s="7" t="s">
        <v>23</v>
      </c>
      <c r="B40" s="16">
        <v>275699</v>
      </c>
      <c r="C40" s="2"/>
      <c r="D40" s="16">
        <v>275699</v>
      </c>
    </row>
    <row r="41" spans="1:4" ht="15.75">
      <c r="A41" s="7" t="s">
        <v>24</v>
      </c>
      <c r="B41" s="38">
        <f>410368-3744+379</f>
        <v>407003</v>
      </c>
      <c r="C41" s="19"/>
      <c r="D41" s="38">
        <v>372554</v>
      </c>
    </row>
    <row r="42" spans="2:4" ht="15.75">
      <c r="B42" s="22"/>
      <c r="C42" s="22"/>
      <c r="D42" s="22"/>
    </row>
    <row r="43" spans="1:4" ht="15.75">
      <c r="A43" s="7" t="s">
        <v>25</v>
      </c>
      <c r="B43" s="46">
        <f>SUM(B40:B41)</f>
        <v>682702</v>
      </c>
      <c r="C43" s="2"/>
      <c r="D43" s="46">
        <f>SUM(D40:D41)</f>
        <v>648253</v>
      </c>
    </row>
    <row r="44" spans="1:4" ht="15.75">
      <c r="A44" s="7" t="s">
        <v>26</v>
      </c>
      <c r="B44" s="16">
        <v>50612</v>
      </c>
      <c r="C44" s="18"/>
      <c r="D44" s="16">
        <v>9454</v>
      </c>
    </row>
    <row r="45" spans="1:4" ht="15.75">
      <c r="A45" s="7" t="s">
        <v>27</v>
      </c>
      <c r="B45" s="16">
        <v>790167</v>
      </c>
      <c r="C45" s="18"/>
      <c r="D45" s="16">
        <v>879627</v>
      </c>
    </row>
    <row r="46" spans="1:4" ht="15.75">
      <c r="A46" s="7" t="s">
        <v>28</v>
      </c>
      <c r="B46" s="16">
        <v>78023</v>
      </c>
      <c r="C46" s="2"/>
      <c r="D46" s="16">
        <v>69940</v>
      </c>
    </row>
    <row r="47" spans="1:4" ht="15.75">
      <c r="A47" s="7" t="s">
        <v>29</v>
      </c>
      <c r="B47" s="16">
        <f>32601</f>
        <v>32601</v>
      </c>
      <c r="C47" s="18"/>
      <c r="D47" s="16">
        <v>26139</v>
      </c>
    </row>
    <row r="48" spans="1:4" ht="16.5" thickBot="1">
      <c r="A48" s="3"/>
      <c r="B48" s="59">
        <f>SUM(B43:B47)</f>
        <v>1634105</v>
      </c>
      <c r="C48" s="18"/>
      <c r="D48" s="59">
        <f>SUM(D43:D47)</f>
        <v>1633413</v>
      </c>
    </row>
    <row r="49" spans="1:3" ht="16.5" thickTop="1">
      <c r="A49" s="3"/>
      <c r="B49" s="6"/>
      <c r="C49" s="6"/>
    </row>
    <row r="50" spans="1:4" ht="15.75">
      <c r="A50" s="7" t="s">
        <v>30</v>
      </c>
      <c r="B50" s="23">
        <f>+(B43-B21)/B40</f>
        <v>2.476011882524057</v>
      </c>
      <c r="C50" s="47"/>
      <c r="D50" s="23">
        <f>+(D43-D21)/D40</f>
        <v>2.3510495141440484</v>
      </c>
    </row>
    <row r="51" spans="1:4" ht="15.75">
      <c r="A51" s="3"/>
      <c r="B51" s="4"/>
      <c r="C51" s="4"/>
      <c r="D51" s="4"/>
    </row>
    <row r="52" spans="1:4" ht="15.75">
      <c r="A52" s="98" t="s">
        <v>130</v>
      </c>
      <c r="B52" s="98"/>
      <c r="C52" s="98"/>
      <c r="D52" s="98"/>
    </row>
    <row r="53" spans="1:4" ht="15.75">
      <c r="A53" s="7" t="s">
        <v>123</v>
      </c>
      <c r="B53" s="7"/>
      <c r="C53" s="7"/>
      <c r="D53" s="7"/>
    </row>
  </sheetData>
  <mergeCells count="4">
    <mergeCell ref="A6:D6"/>
    <mergeCell ref="A7:D7"/>
    <mergeCell ref="A1:D1"/>
    <mergeCell ref="A52:D52"/>
  </mergeCells>
  <printOptions/>
  <pageMargins left="1" right="1" top="1.25" bottom="0.15" header="0.2" footer="0.1"/>
  <pageSetup firstPageNumber="2" useFirstPageNumber="1" horizontalDpi="300" verticalDpi="300" orientation="portrait" paperSize="9" scale="90" r:id="rId1"/>
  <headerFooter alignWithMargins="0">
    <oddFooter>&amp;C&amp;"Arial,Regular"&amp;10&amp;P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="80" zoomScaleNormal="80" workbookViewId="0" topLeftCell="A5">
      <selection activeCell="A1" sqref="A1:I1"/>
    </sheetView>
  </sheetViews>
  <sheetFormatPr defaultColWidth="8.88671875" defaultRowHeight="15.75"/>
  <cols>
    <col min="1" max="1" width="18.3359375" style="7" customWidth="1"/>
    <col min="2" max="2" width="8.77734375" style="7" customWidth="1"/>
    <col min="3" max="3" width="9.6640625" style="7" bestFit="1" customWidth="1"/>
    <col min="4" max="4" width="8.77734375" style="7" customWidth="1"/>
    <col min="5" max="5" width="9.3359375" style="7" customWidth="1"/>
    <col min="6" max="7" width="8.77734375" style="7" customWidth="1"/>
    <col min="8" max="8" width="12.3359375" style="7" customWidth="1"/>
    <col min="9" max="16384" width="8.88671875" style="7" customWidth="1"/>
  </cols>
  <sheetData>
    <row r="1" spans="1:8" ht="12.75">
      <c r="A1" s="101" t="s">
        <v>31</v>
      </c>
      <c r="B1" s="101"/>
      <c r="C1" s="101"/>
      <c r="D1" s="101"/>
      <c r="E1" s="101"/>
      <c r="F1" s="101"/>
      <c r="G1" s="101"/>
      <c r="H1" s="101"/>
    </row>
    <row r="2" spans="1:8" ht="15.75">
      <c r="A2" s="52"/>
      <c r="B2" s="21"/>
      <c r="C2"/>
      <c r="D2" s="24"/>
      <c r="E2"/>
      <c r="F2" s="24"/>
      <c r="G2"/>
      <c r="H2" s="24"/>
    </row>
    <row r="3" spans="1:8" ht="15.75" customHeight="1">
      <c r="A3" s="53" t="str">
        <f>+'income statements'!A3</f>
        <v>Interim financial statements for the quarter ended 31 December 2004</v>
      </c>
      <c r="B3" s="51"/>
      <c r="C3" s="3"/>
      <c r="D3" s="3"/>
      <c r="E3" s="3"/>
      <c r="F3" s="11"/>
      <c r="G3" s="3"/>
      <c r="H3" s="11"/>
    </row>
    <row r="4" spans="1:8" ht="12.75">
      <c r="A4" s="7" t="s">
        <v>133</v>
      </c>
      <c r="B4" s="27"/>
      <c r="C4" s="14"/>
      <c r="D4" s="14"/>
      <c r="E4" s="14"/>
      <c r="F4" s="14"/>
      <c r="G4" s="14"/>
      <c r="H4" s="14"/>
    </row>
    <row r="5" spans="1:8" ht="12.75">
      <c r="A5" s="54"/>
      <c r="B5" s="27"/>
      <c r="C5" s="14"/>
      <c r="D5" s="14"/>
      <c r="E5" s="14"/>
      <c r="F5" s="14"/>
      <c r="G5" s="14"/>
      <c r="H5" s="14"/>
    </row>
    <row r="6" spans="1:8" ht="12.75">
      <c r="A6" s="99" t="s">
        <v>149</v>
      </c>
      <c r="B6" s="99"/>
      <c r="C6" s="99"/>
      <c r="D6" s="99"/>
      <c r="E6" s="99"/>
      <c r="F6" s="99"/>
      <c r="G6" s="99"/>
      <c r="H6" s="99"/>
    </row>
    <row r="7" spans="1:7" ht="12.75">
      <c r="A7" s="99"/>
      <c r="B7" s="99"/>
      <c r="C7" s="99"/>
      <c r="D7" s="99"/>
      <c r="E7" s="99"/>
      <c r="F7" s="99"/>
      <c r="G7" s="99"/>
    </row>
    <row r="8" spans="1:7" ht="12.75">
      <c r="A8" s="1"/>
      <c r="B8" s="1"/>
      <c r="C8" s="1"/>
      <c r="D8" s="1"/>
      <c r="E8" s="1"/>
      <c r="F8" s="1"/>
      <c r="G8" s="1"/>
    </row>
    <row r="10" spans="2:7" ht="12.75">
      <c r="B10" s="25" t="s">
        <v>97</v>
      </c>
      <c r="C10" s="25" t="s">
        <v>98</v>
      </c>
      <c r="D10" s="100" t="s">
        <v>118</v>
      </c>
      <c r="E10" s="100"/>
      <c r="F10" s="100"/>
      <c r="G10" s="100"/>
    </row>
    <row r="11" spans="2:8" ht="12.75">
      <c r="B11" s="48" t="s">
        <v>99</v>
      </c>
      <c r="C11" s="48" t="s">
        <v>100</v>
      </c>
      <c r="D11" s="48"/>
      <c r="E11" s="48"/>
      <c r="F11" s="48"/>
      <c r="G11" s="48"/>
      <c r="H11" s="25"/>
    </row>
    <row r="12" spans="2:8" ht="12.75">
      <c r="B12" s="25" t="s">
        <v>101</v>
      </c>
      <c r="C12" s="25" t="s">
        <v>102</v>
      </c>
      <c r="D12" s="25" t="s">
        <v>97</v>
      </c>
      <c r="E12" s="25" t="s">
        <v>103</v>
      </c>
      <c r="F12" s="25" t="s">
        <v>104</v>
      </c>
      <c r="G12" s="25" t="s">
        <v>105</v>
      </c>
      <c r="H12" s="25"/>
    </row>
    <row r="13" spans="2:8" ht="12.75">
      <c r="B13" s="25" t="s">
        <v>106</v>
      </c>
      <c r="C13" s="25" t="s">
        <v>140</v>
      </c>
      <c r="D13" s="25" t="s">
        <v>107</v>
      </c>
      <c r="E13" s="25" t="s">
        <v>108</v>
      </c>
      <c r="F13" s="25" t="s">
        <v>100</v>
      </c>
      <c r="G13" s="25" t="s">
        <v>100</v>
      </c>
      <c r="H13" s="25" t="s">
        <v>109</v>
      </c>
    </row>
    <row r="14" spans="2:8" ht="12.75">
      <c r="B14" s="25" t="s">
        <v>110</v>
      </c>
      <c r="C14" s="25" t="s">
        <v>110</v>
      </c>
      <c r="D14" s="25" t="s">
        <v>110</v>
      </c>
      <c r="E14" s="25" t="s">
        <v>110</v>
      </c>
      <c r="F14" s="25" t="s">
        <v>110</v>
      </c>
      <c r="G14" s="25" t="s">
        <v>110</v>
      </c>
      <c r="H14" s="25" t="s">
        <v>110</v>
      </c>
    </row>
    <row r="15" ht="12.75">
      <c r="B15" s="8"/>
    </row>
    <row r="16" spans="1:8" ht="12.75">
      <c r="A16" s="7" t="s">
        <v>111</v>
      </c>
      <c r="B16" s="16">
        <v>275699</v>
      </c>
      <c r="C16" s="16">
        <v>-43943</v>
      </c>
      <c r="D16" s="16">
        <v>57232</v>
      </c>
      <c r="E16" s="16">
        <v>91829</v>
      </c>
      <c r="F16" s="16">
        <v>319042</v>
      </c>
      <c r="G16" s="16">
        <v>-6477</v>
      </c>
      <c r="H16" s="16">
        <v>693382</v>
      </c>
    </row>
    <row r="17" spans="2:8" ht="12.75">
      <c r="B17" s="17"/>
      <c r="C17" s="17"/>
      <c r="D17" s="17"/>
      <c r="E17" s="17"/>
      <c r="F17" s="17"/>
      <c r="G17" s="17"/>
      <c r="H17" s="17"/>
    </row>
    <row r="18" spans="1:8" ht="12.75">
      <c r="A18" s="7" t="s">
        <v>112</v>
      </c>
      <c r="B18" s="16">
        <v>0</v>
      </c>
      <c r="C18" s="16">
        <v>12440</v>
      </c>
      <c r="D18" s="16">
        <v>0</v>
      </c>
      <c r="E18" s="16">
        <v>0</v>
      </c>
      <c r="F18" s="16">
        <v>0</v>
      </c>
      <c r="G18" s="16">
        <v>0</v>
      </c>
      <c r="H18" s="16">
        <f>SUM(B18:G18)</f>
        <v>12440</v>
      </c>
    </row>
    <row r="19" spans="1:8" ht="12.75">
      <c r="A19" s="7" t="s">
        <v>113</v>
      </c>
      <c r="B19" s="16">
        <v>0</v>
      </c>
      <c r="C19" s="16">
        <v>0</v>
      </c>
      <c r="D19" s="16">
        <v>0</v>
      </c>
      <c r="E19" s="16">
        <v>0</v>
      </c>
      <c r="F19" s="16">
        <v>-67553</v>
      </c>
      <c r="G19" s="16">
        <v>0</v>
      </c>
      <c r="H19" s="16">
        <f>SUM(B19:G19)</f>
        <v>-67553</v>
      </c>
    </row>
    <row r="20" spans="1:8" ht="12.75">
      <c r="A20" s="7" t="s">
        <v>114</v>
      </c>
      <c r="B20" s="38">
        <v>0</v>
      </c>
      <c r="C20" s="38">
        <v>0</v>
      </c>
      <c r="D20" s="38">
        <v>0</v>
      </c>
      <c r="E20" s="38">
        <v>0</v>
      </c>
      <c r="F20" s="38" t="s">
        <v>115</v>
      </c>
      <c r="G20" s="38">
        <v>9984</v>
      </c>
      <c r="H20" s="38">
        <f>SUM(B20:G20)</f>
        <v>9984</v>
      </c>
    </row>
    <row r="21" spans="1:8" ht="12.75">
      <c r="A21" s="7" t="s">
        <v>116</v>
      </c>
      <c r="B21" s="16">
        <f aca="true" t="shared" si="0" ref="B21:H21">SUM(B16:B20)</f>
        <v>275699</v>
      </c>
      <c r="C21" s="16">
        <f t="shared" si="0"/>
        <v>-31503</v>
      </c>
      <c r="D21" s="16">
        <f t="shared" si="0"/>
        <v>57232</v>
      </c>
      <c r="E21" s="16">
        <f t="shared" si="0"/>
        <v>91829</v>
      </c>
      <c r="F21" s="16">
        <f t="shared" si="0"/>
        <v>251489</v>
      </c>
      <c r="G21" s="16">
        <f t="shared" si="0"/>
        <v>3507</v>
      </c>
      <c r="H21" s="16">
        <f t="shared" si="0"/>
        <v>648253</v>
      </c>
    </row>
    <row r="22" spans="2:8" ht="12.75">
      <c r="B22" s="17"/>
      <c r="C22" s="17"/>
      <c r="D22" s="17"/>
      <c r="E22" s="17"/>
      <c r="F22" s="17"/>
      <c r="G22" s="17"/>
      <c r="H22" s="17"/>
    </row>
    <row r="23" spans="1:8" ht="12.75">
      <c r="A23" s="7" t="s">
        <v>112</v>
      </c>
      <c r="B23" s="16">
        <v>0</v>
      </c>
      <c r="C23" s="16">
        <f>+'income statements'!G50</f>
        <v>10062</v>
      </c>
      <c r="D23" s="16">
        <v>0</v>
      </c>
      <c r="E23" s="16">
        <v>0</v>
      </c>
      <c r="F23" s="16">
        <v>0</v>
      </c>
      <c r="G23" s="16">
        <v>0</v>
      </c>
      <c r="H23" s="16">
        <f>SUM(B23:G23)</f>
        <v>10062</v>
      </c>
    </row>
    <row r="24" spans="1:8" s="35" customFormat="1" ht="25.5">
      <c r="A24" s="35" t="s">
        <v>153</v>
      </c>
      <c r="B24" s="16">
        <v>0</v>
      </c>
      <c r="C24" s="16">
        <v>0</v>
      </c>
      <c r="D24" s="16">
        <v>0</v>
      </c>
      <c r="E24" s="16">
        <v>0</v>
      </c>
      <c r="F24" s="16">
        <v>18510</v>
      </c>
      <c r="G24" s="16">
        <v>0</v>
      </c>
      <c r="H24" s="16">
        <f>SUM(B24:G24)</f>
        <v>18510</v>
      </c>
    </row>
    <row r="25" spans="1:8" ht="12.75">
      <c r="A25" s="7" t="s">
        <v>136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5877</v>
      </c>
      <c r="H25" s="38">
        <f>SUM(B25:G25)</f>
        <v>5877</v>
      </c>
    </row>
    <row r="26" spans="1:8" ht="12.75">
      <c r="A26" s="7" t="s">
        <v>150</v>
      </c>
      <c r="B26" s="38">
        <f aca="true" t="shared" si="1" ref="B26:H26">SUM(B21:B25)</f>
        <v>275699</v>
      </c>
      <c r="C26" s="38">
        <f t="shared" si="1"/>
        <v>-21441</v>
      </c>
      <c r="D26" s="38">
        <f t="shared" si="1"/>
        <v>57232</v>
      </c>
      <c r="E26" s="38">
        <f t="shared" si="1"/>
        <v>91829</v>
      </c>
      <c r="F26" s="38">
        <f t="shared" si="1"/>
        <v>269999</v>
      </c>
      <c r="G26" s="38">
        <f t="shared" si="1"/>
        <v>9384</v>
      </c>
      <c r="H26" s="38">
        <f t="shared" si="1"/>
        <v>682702</v>
      </c>
    </row>
    <row r="27" spans="2:8" ht="12.75">
      <c r="B27" s="17"/>
      <c r="C27" s="17"/>
      <c r="D27" s="17"/>
      <c r="E27" s="17"/>
      <c r="F27" s="17"/>
      <c r="G27" s="17"/>
      <c r="H27" s="17"/>
    </row>
    <row r="32" ht="12.75">
      <c r="A32" s="7" t="s">
        <v>134</v>
      </c>
    </row>
    <row r="33" ht="12.75">
      <c r="A33" s="7" t="s">
        <v>135</v>
      </c>
    </row>
  </sheetData>
  <mergeCells count="4">
    <mergeCell ref="A6:H6"/>
    <mergeCell ref="A7:G7"/>
    <mergeCell ref="D10:G10"/>
    <mergeCell ref="A1:H1"/>
  </mergeCells>
  <printOptions/>
  <pageMargins left="0.5" right="0.36" top="1.25" bottom="0.15" header="0.25" footer="0.1"/>
  <pageSetup firstPageNumber="3" useFirstPageNumber="1" horizontalDpi="600" verticalDpi="600" orientation="portrait" paperSize="9" scale="90" r:id="rId2"/>
  <headerFooter alignWithMargins="0">
    <oddFooter>&amp;C&amp;"Arial,Regular"&amp;10&amp;P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3"/>
  <sheetViews>
    <sheetView showGridLines="0" tabSelected="1" zoomScale="80" zoomScaleNormal="80" workbookViewId="0" topLeftCell="A36">
      <selection activeCell="A1" sqref="A1:I1"/>
    </sheetView>
  </sheetViews>
  <sheetFormatPr defaultColWidth="8.88671875" defaultRowHeight="15.75"/>
  <cols>
    <col min="1" max="1" width="56.21484375" style="7" customWidth="1"/>
    <col min="2" max="2" width="9.77734375" style="7" customWidth="1"/>
    <col min="3" max="3" width="4.5546875" style="29" customWidth="1"/>
    <col min="4" max="4" width="9.77734375" style="7" customWidth="1"/>
    <col min="5" max="16384" width="8.88671875" style="7" customWidth="1"/>
  </cols>
  <sheetData>
    <row r="1" spans="1:4" ht="15">
      <c r="A1" s="95" t="s">
        <v>31</v>
      </c>
      <c r="B1" s="95"/>
      <c r="C1" s="95"/>
      <c r="D1" s="95"/>
    </row>
    <row r="2" spans="1:4" ht="15.75">
      <c r="A2" s="56"/>
      <c r="B2" s="56"/>
      <c r="C2" s="56"/>
      <c r="D2" s="56"/>
    </row>
    <row r="3" spans="1:4" ht="15.75">
      <c r="A3" s="53" t="s">
        <v>145</v>
      </c>
      <c r="B3" s="51"/>
      <c r="C3" s="3"/>
      <c r="D3" s="3"/>
    </row>
    <row r="4" spans="1:4" ht="12.75">
      <c r="A4" s="7" t="s">
        <v>133</v>
      </c>
      <c r="B4" s="27"/>
      <c r="C4" s="14"/>
      <c r="D4" s="14"/>
    </row>
    <row r="5" spans="1:3" ht="12.75">
      <c r="A5" s="1"/>
      <c r="B5" s="26"/>
      <c r="C5" s="7"/>
    </row>
    <row r="6" spans="1:4" ht="12.75">
      <c r="A6" s="96" t="s">
        <v>147</v>
      </c>
      <c r="B6" s="96"/>
      <c r="C6" s="96"/>
      <c r="D6" s="96"/>
    </row>
    <row r="7" ht="12.75">
      <c r="C7" s="7"/>
    </row>
    <row r="8" spans="2:4" ht="12.75">
      <c r="B8" s="13" t="s">
        <v>148</v>
      </c>
      <c r="C8" s="15"/>
      <c r="D8" s="50" t="str">
        <f>+B8</f>
        <v>12 months</v>
      </c>
    </row>
    <row r="9" spans="2:4" ht="12.75">
      <c r="B9" s="13" t="s">
        <v>124</v>
      </c>
      <c r="C9" s="15"/>
      <c r="D9" s="13" t="s">
        <v>125</v>
      </c>
    </row>
    <row r="10" spans="2:4" ht="12.75">
      <c r="B10" s="13" t="s">
        <v>139</v>
      </c>
      <c r="C10" s="15"/>
      <c r="D10" s="13" t="s">
        <v>138</v>
      </c>
    </row>
    <row r="11" spans="2:4" ht="12.75">
      <c r="B11" s="5">
        <f>+'income statements'!C13</f>
        <v>38352</v>
      </c>
      <c r="C11" s="15"/>
      <c r="D11" s="5">
        <f>+'income statements'!I13</f>
        <v>37986</v>
      </c>
    </row>
    <row r="12" spans="2:4" ht="12.75">
      <c r="B12" s="13" t="s">
        <v>76</v>
      </c>
      <c r="C12" s="15"/>
      <c r="D12" s="28" t="s">
        <v>76</v>
      </c>
    </row>
    <row r="13" spans="1:4" ht="12.75">
      <c r="A13" s="1" t="s">
        <v>126</v>
      </c>
      <c r="D13" s="27"/>
    </row>
    <row r="14" spans="1:4" ht="12.75">
      <c r="A14" s="7" t="s">
        <v>77</v>
      </c>
      <c r="B14" s="8">
        <f>+'income statements'!G42</f>
        <v>19585</v>
      </c>
      <c r="C14" s="30"/>
      <c r="D14" s="31">
        <v>24312</v>
      </c>
    </row>
    <row r="15" spans="2:4" ht="12.75">
      <c r="B15" s="8"/>
      <c r="C15" s="30"/>
      <c r="D15" s="31"/>
    </row>
    <row r="16" spans="1:4" ht="12.75">
      <c r="A16" s="7" t="s">
        <v>78</v>
      </c>
      <c r="B16" s="8"/>
      <c r="C16" s="30"/>
      <c r="D16" s="31"/>
    </row>
    <row r="17" spans="1:4" ht="12.75">
      <c r="A17" s="7" t="s">
        <v>79</v>
      </c>
      <c r="B17" s="8">
        <v>107472</v>
      </c>
      <c r="C17" s="30"/>
      <c r="D17" s="31">
        <v>15834</v>
      </c>
    </row>
    <row r="18" spans="1:4" ht="12.75">
      <c r="A18" s="7" t="s">
        <v>80</v>
      </c>
      <c r="B18" s="8">
        <v>48322</v>
      </c>
      <c r="C18" s="30"/>
      <c r="D18" s="31">
        <v>42967</v>
      </c>
    </row>
    <row r="19" spans="2:4" ht="12.75">
      <c r="B19" s="12"/>
      <c r="C19" s="30"/>
      <c r="D19" s="32"/>
    </row>
    <row r="20" spans="1:4" ht="12.75">
      <c r="A20" s="7" t="s">
        <v>81</v>
      </c>
      <c r="B20" s="31">
        <f>SUM(B14:B19)</f>
        <v>175379</v>
      </c>
      <c r="C20" s="30"/>
      <c r="D20" s="31">
        <f>SUM(D14:D19)</f>
        <v>83113</v>
      </c>
    </row>
    <row r="21" spans="2:4" ht="12.75">
      <c r="B21" s="8"/>
      <c r="C21" s="30"/>
      <c r="D21" s="31"/>
    </row>
    <row r="22" spans="1:4" ht="12.75">
      <c r="A22" s="7" t="s">
        <v>82</v>
      </c>
      <c r="B22" s="8">
        <v>-25097</v>
      </c>
      <c r="C22" s="30"/>
      <c r="D22" s="31">
        <v>10310</v>
      </c>
    </row>
    <row r="23" spans="1:4" ht="12.75">
      <c r="A23" s="7" t="s">
        <v>83</v>
      </c>
      <c r="B23" s="8">
        <v>-172932</v>
      </c>
      <c r="C23" s="30"/>
      <c r="D23" s="31">
        <v>-33012</v>
      </c>
    </row>
    <row r="24" spans="2:4" ht="12.75">
      <c r="B24" s="12"/>
      <c r="C24" s="30"/>
      <c r="D24" s="33"/>
    </row>
    <row r="25" spans="1:4" ht="12.75">
      <c r="A25" s="7" t="s">
        <v>141</v>
      </c>
      <c r="B25" s="31">
        <f>SUM(B20:B24)</f>
        <v>-22650</v>
      </c>
      <c r="C25" s="30"/>
      <c r="D25" s="31">
        <f>SUM(D20:D24)</f>
        <v>60411</v>
      </c>
    </row>
    <row r="26" spans="2:4" ht="12.75">
      <c r="B26" s="8"/>
      <c r="C26" s="30"/>
      <c r="D26" s="31"/>
    </row>
    <row r="27" spans="1:4" ht="12.75">
      <c r="A27" s="7" t="s">
        <v>84</v>
      </c>
      <c r="B27" s="8">
        <v>7041</v>
      </c>
      <c r="C27" s="30"/>
      <c r="D27" s="31">
        <v>4387</v>
      </c>
    </row>
    <row r="28" spans="1:4" ht="12.75">
      <c r="A28" s="7" t="s">
        <v>85</v>
      </c>
      <c r="B28" s="8">
        <v>-30652</v>
      </c>
      <c r="C28" s="30"/>
      <c r="D28" s="31">
        <v>-18665</v>
      </c>
    </row>
    <row r="29" spans="1:4" ht="12.75">
      <c r="A29" s="7" t="s">
        <v>86</v>
      </c>
      <c r="B29" s="8">
        <v>-8728</v>
      </c>
      <c r="C29" s="30"/>
      <c r="D29" s="31">
        <v>-11214</v>
      </c>
    </row>
    <row r="30" spans="2:4" ht="12.75">
      <c r="B30" s="12"/>
      <c r="C30" s="30"/>
      <c r="D30" s="33"/>
    </row>
    <row r="31" spans="1:4" ht="12.75">
      <c r="A31" s="7" t="s">
        <v>143</v>
      </c>
      <c r="B31" s="33">
        <f>SUM(B25:B30)</f>
        <v>-54989</v>
      </c>
      <c r="C31" s="30"/>
      <c r="D31" s="33">
        <f>SUM(D25:D30)</f>
        <v>34919</v>
      </c>
    </row>
    <row r="32" spans="2:4" ht="12.75">
      <c r="B32" s="8"/>
      <c r="C32" s="30"/>
      <c r="D32" s="31"/>
    </row>
    <row r="33" spans="1:4" ht="12.75">
      <c r="A33" s="1" t="s">
        <v>127</v>
      </c>
      <c r="B33" s="8"/>
      <c r="C33" s="30"/>
      <c r="D33" s="31"/>
    </row>
    <row r="34" spans="1:4" ht="12.75">
      <c r="A34" s="7" t="s">
        <v>87</v>
      </c>
      <c r="B34" s="8">
        <v>88890</v>
      </c>
      <c r="C34" s="30"/>
      <c r="D34" s="31">
        <v>-30309</v>
      </c>
    </row>
    <row r="35" spans="1:4" ht="12.75">
      <c r="A35" s="7" t="s">
        <v>88</v>
      </c>
      <c r="B35" s="12">
        <v>-18266</v>
      </c>
      <c r="C35" s="30"/>
      <c r="D35" s="33">
        <v>6276</v>
      </c>
    </row>
    <row r="36" spans="1:4" ht="12.75">
      <c r="A36" s="7" t="s">
        <v>144</v>
      </c>
      <c r="B36" s="33">
        <f>SUM(B34:B35)</f>
        <v>70624</v>
      </c>
      <c r="C36" s="30"/>
      <c r="D36" s="33">
        <f>SUM(D34:D35)</f>
        <v>-24033</v>
      </c>
    </row>
    <row r="37" spans="2:4" ht="12.75">
      <c r="B37" s="8"/>
      <c r="C37" s="30"/>
      <c r="D37" s="31"/>
    </row>
    <row r="38" spans="1:4" ht="12.75">
      <c r="A38" s="1" t="s">
        <v>128</v>
      </c>
      <c r="D38" s="31"/>
    </row>
    <row r="39" spans="1:4" ht="12.75">
      <c r="A39" s="7" t="s">
        <v>89</v>
      </c>
      <c r="B39" s="12">
        <v>-56315</v>
      </c>
      <c r="C39" s="30"/>
      <c r="D39" s="33">
        <v>42877</v>
      </c>
    </row>
    <row r="40" spans="1:4" ht="12.75">
      <c r="A40" s="7" t="s">
        <v>90</v>
      </c>
      <c r="B40" s="33">
        <f>SUM(B39)</f>
        <v>-56315</v>
      </c>
      <c r="C40" s="30"/>
      <c r="D40" s="33">
        <f>SUM(D39)</f>
        <v>42877</v>
      </c>
    </row>
    <row r="41" spans="2:4" ht="12.75">
      <c r="B41" s="8"/>
      <c r="C41" s="30"/>
      <c r="D41" s="31"/>
    </row>
    <row r="42" spans="1:4" ht="12.75">
      <c r="A42" s="7" t="s">
        <v>91</v>
      </c>
      <c r="B42" s="12">
        <v>5877</v>
      </c>
      <c r="C42" s="30"/>
      <c r="D42" s="33">
        <v>-2648</v>
      </c>
    </row>
    <row r="43" spans="2:4" ht="12.75">
      <c r="B43" s="8"/>
      <c r="C43" s="30"/>
      <c r="D43" s="31"/>
    </row>
    <row r="44" spans="1:4" ht="12.75">
      <c r="A44" s="7" t="s">
        <v>92</v>
      </c>
      <c r="B44" s="31">
        <f>+B31+B36+B40+B42</f>
        <v>-34803</v>
      </c>
      <c r="C44" s="30"/>
      <c r="D44" s="31">
        <f>+D31+D36+D40+D42</f>
        <v>51115</v>
      </c>
    </row>
    <row r="45" spans="2:4" ht="12.75">
      <c r="B45" s="8"/>
      <c r="C45" s="30"/>
      <c r="D45" s="31"/>
    </row>
    <row r="46" spans="1:4" ht="12.75">
      <c r="A46" s="7" t="s">
        <v>93</v>
      </c>
      <c r="B46" s="8">
        <v>48030</v>
      </c>
      <c r="C46" s="30"/>
      <c r="D46" s="31">
        <v>-3085</v>
      </c>
    </row>
    <row r="47" spans="2:4" ht="12.75">
      <c r="B47" s="12"/>
      <c r="C47" s="30"/>
      <c r="D47" s="33"/>
    </row>
    <row r="48" spans="1:4" ht="12.75">
      <c r="A48" s="7" t="s">
        <v>94</v>
      </c>
      <c r="B48" s="33">
        <f>SUM(B44:B47)</f>
        <v>13227</v>
      </c>
      <c r="C48" s="30"/>
      <c r="D48" s="33">
        <f>SUM(D44:D47)</f>
        <v>48030</v>
      </c>
    </row>
    <row r="50" ht="12.75">
      <c r="D50" s="27"/>
    </row>
    <row r="51" spans="1:4" ht="12.75">
      <c r="A51" s="1" t="s">
        <v>95</v>
      </c>
      <c r="B51" s="8"/>
      <c r="C51" s="30"/>
      <c r="D51" s="31"/>
    </row>
    <row r="52" spans="1:4" ht="12.75">
      <c r="A52" s="7" t="s">
        <v>158</v>
      </c>
      <c r="B52" s="8">
        <f>+'Balance Sheet'!B29</f>
        <v>52611</v>
      </c>
      <c r="C52" s="30"/>
      <c r="D52" s="8">
        <v>79327</v>
      </c>
    </row>
    <row r="53" spans="1:4" ht="12.75">
      <c r="A53" s="7" t="s">
        <v>96</v>
      </c>
      <c r="B53" s="12">
        <v>-37038</v>
      </c>
      <c r="C53" s="30"/>
      <c r="D53" s="12">
        <v>-24042</v>
      </c>
    </row>
    <row r="54" spans="2:4" ht="12.75">
      <c r="B54" s="8">
        <f>SUM(B52:B53)</f>
        <v>15573</v>
      </c>
      <c r="C54" s="30"/>
      <c r="D54" s="8">
        <f>SUM(D52:D53)</f>
        <v>55285</v>
      </c>
    </row>
    <row r="55" spans="1:4" ht="12.75">
      <c r="A55" s="7" t="s">
        <v>119</v>
      </c>
      <c r="B55" s="8"/>
      <c r="C55" s="30"/>
      <c r="D55" s="8"/>
    </row>
    <row r="56" spans="1:4" ht="12.75">
      <c r="A56" s="7" t="s">
        <v>121</v>
      </c>
      <c r="B56" s="8">
        <v>-891</v>
      </c>
      <c r="C56" s="30"/>
      <c r="D56" s="8">
        <v>-1906</v>
      </c>
    </row>
    <row r="57" spans="1:3" ht="12.75">
      <c r="A57" s="7" t="s">
        <v>120</v>
      </c>
      <c r="B57" s="8"/>
      <c r="C57" s="30"/>
    </row>
    <row r="58" spans="1:4" ht="12.75">
      <c r="A58" s="49" t="s">
        <v>122</v>
      </c>
      <c r="B58" s="8">
        <v>-1455</v>
      </c>
      <c r="C58" s="30"/>
      <c r="D58" s="8">
        <v>-5349</v>
      </c>
    </row>
    <row r="59" spans="2:4" ht="12.75">
      <c r="B59" s="34">
        <f>SUM(B54:B58)</f>
        <v>13227</v>
      </c>
      <c r="C59" s="30"/>
      <c r="D59" s="34">
        <f>SUM(D54:D58)</f>
        <v>48030</v>
      </c>
    </row>
    <row r="60" spans="1:4" ht="12.75">
      <c r="A60" s="35"/>
      <c r="B60" s="35"/>
      <c r="C60" s="36"/>
      <c r="D60" s="35"/>
    </row>
    <row r="62" spans="1:4" ht="12.75">
      <c r="A62" s="98" t="s">
        <v>131</v>
      </c>
      <c r="B62" s="98"/>
      <c r="C62" s="98"/>
      <c r="D62" s="98"/>
    </row>
    <row r="63" ht="12.75">
      <c r="A63" s="37" t="s">
        <v>132</v>
      </c>
    </row>
  </sheetData>
  <mergeCells count="3">
    <mergeCell ref="A1:D1"/>
    <mergeCell ref="A62:D62"/>
    <mergeCell ref="A6:D6"/>
  </mergeCells>
  <printOptions/>
  <pageMargins left="0.75" right="0.75" top="1.25" bottom="0.15" header="0.25" footer="0.1"/>
  <pageSetup firstPageNumber="4" useFirstPageNumber="1" horizontalDpi="600" verticalDpi="600" orientation="portrait" paperSize="9" scale="90" r:id="rId1"/>
  <headerFooter alignWithMargins="0">
    <oddFooter>&amp;C&amp;"Arial,Regular"&amp;10&amp;P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 Tian Choo</dc:creator>
  <cp:keywords/>
  <dc:description/>
  <cp:lastModifiedBy>finance</cp:lastModifiedBy>
  <cp:lastPrinted>2005-02-25T04:17:38Z</cp:lastPrinted>
  <dcterms:created xsi:type="dcterms:W3CDTF">2004-07-23T02:04:15Z</dcterms:created>
  <dcterms:modified xsi:type="dcterms:W3CDTF">2005-02-25T04:23:47Z</dcterms:modified>
  <cp:category/>
  <cp:version/>
  <cp:contentType/>
  <cp:contentStatus/>
</cp:coreProperties>
</file>